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zfw0cO/8F6GjPntZ9Sbs60J+RwJqbC/bIuv0nvvDoffq50u/3giPDJF06db5yzircAUTzI+TB3Zn0Rus5FQmfw==" workbookSaltValue="SQBghALjj/V6Kz7eknlgfw==" workbookSpinCount="100000" lockStructure="1"/>
  <bookViews>
    <workbookView xWindow="0" yWindow="0" windowWidth="22260" windowHeight="12648" activeTab="1"/>
  </bookViews>
  <sheets>
    <sheet name="Cestovní příkaz krátkodobý" sheetId="3" r:id="rId1"/>
    <sheet name="Cestovní příkaz" sheetId="1" r:id="rId2"/>
    <sheet name="Nastavení" sheetId="2" r:id="rId3"/>
  </sheets>
  <definedNames>
    <definedName name="_xlnm.Print_Area" localSheetId="1">'Cestovní příkaz'!$A$1:$L$68</definedName>
    <definedName name="_xlnm.Print_Area" localSheetId="0">'Cestovní příkaz krátkodobý'!$A$1:$L$60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K24" i="3"/>
  <c r="K26" i="3"/>
  <c r="K28" i="3"/>
  <c r="K30" i="3"/>
  <c r="K32" i="3"/>
  <c r="K34" i="3"/>
  <c r="K36" i="3"/>
  <c r="K38" i="3"/>
  <c r="K40" i="3"/>
  <c r="K42" i="3"/>
  <c r="K44" i="3"/>
  <c r="K46" i="3"/>
  <c r="K42" i="1"/>
  <c r="K44" i="1"/>
  <c r="K46" i="1"/>
  <c r="K48" i="1"/>
  <c r="K50" i="1"/>
  <c r="K52" i="1"/>
  <c r="K54" i="1"/>
  <c r="P26" i="1" l="1"/>
  <c r="K40" i="1" s="1"/>
  <c r="Q26" i="1"/>
  <c r="P28" i="3"/>
  <c r="O28" i="3"/>
  <c r="A3" i="1" l="1"/>
  <c r="A3" i="3"/>
  <c r="C51" i="3" l="1"/>
  <c r="A60" i="3"/>
  <c r="F20" i="3"/>
  <c r="B20" i="3"/>
  <c r="P27" i="3"/>
  <c r="O27" i="3"/>
  <c r="P26" i="3"/>
  <c r="O26" i="3"/>
  <c r="P25" i="3"/>
  <c r="O25" i="3"/>
  <c r="P24" i="3"/>
  <c r="O24" i="3"/>
  <c r="K20" i="3" s="1"/>
  <c r="L1" i="3"/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C49" i="3" l="1"/>
  <c r="C53" i="3" s="1"/>
  <c r="B40" i="1"/>
  <c r="G40" i="1"/>
  <c r="L1" i="1" l="1"/>
  <c r="B17" i="1" l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A68" i="1" l="1"/>
  <c r="C63" i="1" l="1"/>
  <c r="C60" i="1" l="1"/>
  <c r="C59" i="1"/>
  <c r="C58" i="1"/>
  <c r="Q22" i="1" l="1"/>
  <c r="P22" i="1"/>
  <c r="Q25" i="1"/>
  <c r="Q24" i="1"/>
  <c r="Q23" i="1"/>
  <c r="P25" i="1"/>
  <c r="P24" i="1"/>
  <c r="P23" i="1"/>
  <c r="C61" i="1" l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17" i="1"/>
  <c r="G17" i="1" s="1"/>
  <c r="K31" i="1" l="1"/>
  <c r="K30" i="1"/>
  <c r="K29" i="1"/>
  <c r="K28" i="1"/>
  <c r="K27" i="1"/>
  <c r="K26" i="1"/>
  <c r="K25" i="1"/>
  <c r="K24" i="1"/>
  <c r="K23" i="1"/>
  <c r="K22" i="1"/>
  <c r="K21" i="1"/>
  <c r="K20" i="1"/>
  <c r="K32" i="1"/>
  <c r="K19" i="1"/>
  <c r="K17" i="1"/>
  <c r="C57" i="1" l="1"/>
  <c r="C62" i="1" s="1"/>
  <c r="C64" i="1" s="1"/>
  <c r="K18" i="1"/>
</calcChain>
</file>

<file path=xl/comments1.xml><?xml version="1.0" encoding="utf-8"?>
<comments xmlns="http://schemas.openxmlformats.org/spreadsheetml/2006/main">
  <authors>
    <author>Autor</author>
  </authors>
  <commentList>
    <comment ref="E4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Zapište titul, jméno a příjmení zaměstnance
</t>
        </r>
      </text>
    </comment>
    <comment ref="G6" authorId="0" shapeId="0">
      <text>
        <r>
          <rPr>
            <sz val="9"/>
            <color indexed="81"/>
            <rFont val="Tahoma"/>
            <family val="2"/>
            <charset val="238"/>
          </rPr>
          <t>Zapište dobu začátku pracovní cesty, hodiny a minuty oddělte dvojtečkou (:)</t>
        </r>
      </text>
    </comment>
    <comment ref="L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X Nestanoveno
O Osobní vlak 
R Rychlík 
A Autobus 
AUS Auto služební 
AUV Auto privátní 
L Letadlo 
MOS Motocykl služební 
MOV Motocykl privátní 
P Pěšky, MHD 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I10" authorId="0" shapeId="0">
      <text>
        <r>
          <rPr>
            <sz val="9"/>
            <color indexed="81"/>
            <rFont val="Tahoma"/>
            <family val="2"/>
            <charset val="238"/>
          </rPr>
          <t>Podpis vedoucího zaměstnance oprávněného k nařízení pracovní cesty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Zapište výši poskytnuté zálohy, pokud záloha není poskytnuta, napiště 0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průměrnou spotřebu vozidla, pokud se jedná o cestu soukromým autem (AUV)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>Registrační značka soukromého vozidla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38"/>
          </rPr>
          <t>Uveďte cenu paliva, pokud ji současně dokládáte paragonem, jinak nevyplňujte a automaticky bude použita cena stanovená vyhláškou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O Osobní vlak 
R Rychlík 
A Autobus 
AUS Auto služební 
AUV Auto privátní 
L Letadlo 
MOS Motocykl služební 
MOV Motocykl privátní 
P Pěšky, MHD 
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238"/>
          </rPr>
          <t>Vyplňte jen v případě jízdy soukromým automobilem (AUV)</t>
        </r>
      </text>
    </comment>
    <comment ref="I19" authorId="0" shapeId="0">
      <text>
        <r>
          <rPr>
            <sz val="9"/>
            <color indexed="81"/>
            <rFont val="Tahoma"/>
            <family val="2"/>
            <charset val="238"/>
          </rPr>
          <t>Zapiště jízdné podle přiložených jízdenek veřejné dopravy</t>
        </r>
      </text>
    </comment>
    <comment ref="J19" authorId="0" shapeId="0">
      <text>
        <r>
          <rPr>
            <sz val="9"/>
            <color indexed="81"/>
            <rFont val="Tahoma"/>
            <family val="2"/>
            <charset val="238"/>
          </rPr>
          <t>Zapiště nutné výdaje podle dokladů, které přikládáte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4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Zapište titul, jméno a příjmení zaměstnance
</t>
        </r>
      </text>
    </comment>
    <comment ref="E5" authorId="0" shapeId="0">
      <text>
        <r>
          <rPr>
            <sz val="9"/>
            <color indexed="81"/>
            <rFont val="Tahoma"/>
            <family val="2"/>
            <charset val="238"/>
          </rPr>
          <t>Zapište bydliště zaměstnance</t>
        </r>
      </text>
    </comment>
    <comment ref="G6" authorId="0" shapeId="0">
      <text>
        <r>
          <rPr>
            <sz val="9"/>
            <color indexed="81"/>
            <rFont val="Tahoma"/>
            <family val="2"/>
            <charset val="238"/>
          </rPr>
          <t>Zapište dobu začátku pracovní cesty, hodiny a minuty oddělte dvojtečkou (:)</t>
        </r>
      </text>
    </comment>
    <comment ref="K6" authorId="0" shapeId="0">
      <text>
        <r>
          <rPr>
            <sz val="9"/>
            <color indexed="81"/>
            <rFont val="Tahoma"/>
            <family val="2"/>
            <charset val="238"/>
          </rPr>
          <t>Zapište datum konce pracovní cesty, doba trvání pracovní cesty je pro vykázání na tomto formuláři nejvýše 16 dní včetně prvního a posledního dne</t>
        </r>
      </text>
    </comment>
    <comment ref="L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X Nestanoveno
O Osobní vlak 
R Rychlík 
A Autobus 
AUS Auto služební 
AUV Auto privátní 
L Letadlo 
MOS Motocykl služební 
MOV Motocykl privátní 
P Pěšky, MHD 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I10" authorId="0" shapeId="0">
      <text>
        <r>
          <rPr>
            <sz val="9"/>
            <color indexed="81"/>
            <rFont val="Tahoma"/>
            <family val="2"/>
            <charset val="238"/>
          </rPr>
          <t>Podpis vedoucího zaměstnance oprávněného k nařízení pracovní cesty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Zapište výši poskytnuté zálohy, pokud záloha není poskytnuta, napiště 0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 dobu trvání pracovní cesty
</t>
        </r>
        <r>
          <rPr>
            <b/>
            <sz val="9"/>
            <color indexed="81"/>
            <rFont val="Tahoma"/>
            <family val="2"/>
            <charset val="238"/>
          </rPr>
          <t>&lt; 5</t>
        </r>
        <r>
          <rPr>
            <sz val="9"/>
            <color indexed="81"/>
            <rFont val="Tahoma"/>
            <family val="2"/>
            <charset val="238"/>
          </rPr>
          <t xml:space="preserve"> - méně než 5 hodin
</t>
        </r>
        <r>
          <rPr>
            <b/>
            <sz val="9"/>
            <color indexed="81"/>
            <rFont val="Tahoma"/>
            <family val="2"/>
            <charset val="238"/>
          </rPr>
          <t>[5; 12]</t>
        </r>
        <r>
          <rPr>
            <sz val="9"/>
            <color indexed="81"/>
            <rFont val="Tahoma"/>
            <family val="2"/>
            <charset val="238"/>
          </rPr>
          <t xml:space="preserve"> - 5 hodin až 12 hodin
</t>
        </r>
        <r>
          <rPr>
            <b/>
            <sz val="9"/>
            <color indexed="81"/>
            <rFont val="Tahoma"/>
            <family val="2"/>
            <charset val="238"/>
          </rPr>
          <t>(12; 18]</t>
        </r>
        <r>
          <rPr>
            <sz val="9"/>
            <color indexed="81"/>
            <rFont val="Tahoma"/>
            <family val="2"/>
            <charset val="238"/>
          </rPr>
          <t xml:space="preserve"> - více než 12 hodin až 18 hodin
</t>
        </r>
        <r>
          <rPr>
            <b/>
            <sz val="9"/>
            <color indexed="81"/>
            <rFont val="Tahoma"/>
            <family val="2"/>
            <charset val="238"/>
          </rPr>
          <t>&gt; 18</t>
        </r>
        <r>
          <rPr>
            <sz val="9"/>
            <color indexed="81"/>
            <rFont val="Tahoma"/>
            <family val="2"/>
            <charset val="238"/>
          </rPr>
          <t xml:space="preserve"> - více než 18 hodin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snídaně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oběda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večeře</t>
        </r>
      </text>
    </comment>
    <comment ref="E34" authorId="0" shapeId="0">
      <text>
        <r>
          <rPr>
            <sz val="9"/>
            <color indexed="81"/>
            <rFont val="Tahoma"/>
            <family val="2"/>
            <charset val="238"/>
          </rPr>
          <t>Uveďte průměrnou spotřebu vozidla, pokud se jedná o cestu soukromým autem (AUV)</t>
        </r>
      </text>
    </comment>
    <comment ref="D35" authorId="0" shapeId="0">
      <text>
        <r>
          <rPr>
            <sz val="9"/>
            <color indexed="81"/>
            <rFont val="Tahoma"/>
            <family val="2"/>
            <charset val="238"/>
          </rPr>
          <t>Registrační značka soukromého vozidla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E38" authorId="0" shapeId="0">
      <text>
        <r>
          <rPr>
            <sz val="9"/>
            <color indexed="81"/>
            <rFont val="Tahoma"/>
            <family val="2"/>
            <charset val="238"/>
          </rPr>
          <t>Uveďte cenu paliva, pokud ji současně dokládáte paragonem, jinak nevyplňujte a automaticky bude použita cena stanovená vyhláškou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O Osobní vlak 
R Rychlík 
A Autobus 
AUS Auto služební 
AUV Auto privátní 
L Letadlo 
MOS Motocykl služební 
MOV Motocykl privátní 
P Pěšky, MHD 
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238"/>
          </rPr>
          <t>Vyplňte jen v případě jízdy soukromým automobilem (AUV)</t>
        </r>
      </text>
    </comment>
    <comment ref="J39" authorId="0" shapeId="0">
      <text>
        <r>
          <rPr>
            <sz val="9"/>
            <color indexed="81"/>
            <rFont val="Tahoma"/>
            <family val="2"/>
            <charset val="238"/>
          </rPr>
          <t>Zapiště jízdné podle přiložených jízdenek veřejné dopravy</t>
        </r>
      </text>
    </comment>
    <comment ref="C64" authorId="0" shapeId="0">
      <text>
        <r>
          <rPr>
            <sz val="9"/>
            <color indexed="81"/>
            <rFont val="Tahoma"/>
            <family val="2"/>
            <charset val="238"/>
          </rPr>
          <t>Doplatek zaokrouhlený na celé Kč nahoru</t>
        </r>
      </text>
    </comment>
  </commentList>
</comments>
</file>

<file path=xl/sharedStrings.xml><?xml version="1.0" encoding="utf-8"?>
<sst xmlns="http://schemas.openxmlformats.org/spreadsheetml/2006/main" count="232" uniqueCount="126">
  <si>
    <t>Den</t>
  </si>
  <si>
    <t>Datum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</si>
  <si>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</si>
  <si>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</si>
  <si>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</si>
  <si>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</si>
  <si>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</si>
  <si>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</si>
  <si>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</si>
  <si>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</si>
  <si>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</si>
  <si>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</si>
  <si>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</si>
  <si>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</si>
  <si>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</si>
  <si>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</si>
  <si>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</si>
  <si>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</si>
  <si>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Oběd</t>
  </si>
  <si>
    <t>Večeře</t>
  </si>
  <si>
    <t>&gt; 18</t>
  </si>
  <si>
    <t>Snídaně</t>
  </si>
  <si>
    <t>Stravné zaměstnance</t>
  </si>
  <si>
    <t>Doba
hodin</t>
  </si>
  <si>
    <t>Sazba
Kč</t>
  </si>
  <si>
    <t>Období</t>
  </si>
  <si>
    <t>Stravné
Kč</t>
  </si>
  <si>
    <t>Nutné
výdaje
Kč</t>
  </si>
  <si>
    <t>Nocležné
Kč</t>
  </si>
  <si>
    <t>Celkem
Kč</t>
  </si>
  <si>
    <t>Základní sazba</t>
  </si>
  <si>
    <t>Průměrná cena pohonných hmot</t>
  </si>
  <si>
    <t>Stravné</t>
  </si>
  <si>
    <t>Odjezd - příjezd</t>
  </si>
  <si>
    <t>V hodin</t>
  </si>
  <si>
    <t>Odjezd</t>
  </si>
  <si>
    <t>Příjezd</t>
  </si>
  <si>
    <t>O</t>
  </si>
  <si>
    <t>Osobní vlak</t>
  </si>
  <si>
    <t>R</t>
  </si>
  <si>
    <t>Rychlík</t>
  </si>
  <si>
    <t>A</t>
  </si>
  <si>
    <t>Autobus</t>
  </si>
  <si>
    <t>AUS</t>
  </si>
  <si>
    <t>Auto služební</t>
  </si>
  <si>
    <t>AUV</t>
  </si>
  <si>
    <t>Auto privátní</t>
  </si>
  <si>
    <t>L</t>
  </si>
  <si>
    <t>Letadlo</t>
  </si>
  <si>
    <t>MOS</t>
  </si>
  <si>
    <t>Motocykl služební</t>
  </si>
  <si>
    <t>MOV</t>
  </si>
  <si>
    <t>Motocykl privátní</t>
  </si>
  <si>
    <t>P</t>
  </si>
  <si>
    <t>Celkem
Kč</t>
  </si>
  <si>
    <t>Jízdné
Kč</t>
  </si>
  <si>
    <t xml:space="preserve">Jednostopé vozidlo a tříkolka </t>
  </si>
  <si>
    <t xml:space="preserve">Osobní silniční motorové vozidlo </t>
  </si>
  <si>
    <t>Benzin automobilový 95 oktanů</t>
  </si>
  <si>
    <t>Benzin automobilový 98 oktanů</t>
  </si>
  <si>
    <t>Motorová nafta</t>
  </si>
  <si>
    <t>Cena 1 litru paliva podle dokladu</t>
  </si>
  <si>
    <t>Jen pro AUV</t>
  </si>
  <si>
    <t>Vozidlo</t>
  </si>
  <si>
    <t>Palivo</t>
  </si>
  <si>
    <t>Způsob dopravy</t>
  </si>
  <si>
    <t>Ujeto
km</t>
  </si>
  <si>
    <t>Místní
jízdné
Kč
Kč</t>
  </si>
  <si>
    <t>Stravné, nocležné, místní jízdné, další nutné výdaje</t>
  </si>
  <si>
    <t>Jízdné s výjimkou místního jízdného</t>
  </si>
  <si>
    <t>Nocležné</t>
  </si>
  <si>
    <t>Místní jízdné</t>
  </si>
  <si>
    <t>Nutné výdaje</t>
  </si>
  <si>
    <t>Jízdné</t>
  </si>
  <si>
    <t>Sumář</t>
  </si>
  <si>
    <t>Cesta
vykonána</t>
  </si>
  <si>
    <t>od</t>
  </si>
  <si>
    <t>do</t>
  </si>
  <si>
    <t>Stanoveno</t>
  </si>
  <si>
    <t>Firma</t>
  </si>
  <si>
    <t>Obchodní akademie Vinohradská</t>
  </si>
  <si>
    <t>Sídlo firmy</t>
  </si>
  <si>
    <t>Jméno a příjmení  zaměstnance</t>
  </si>
  <si>
    <t>Bydliště zaměstnance</t>
  </si>
  <si>
    <t>Počátek pracovní cesty dne</t>
  </si>
  <si>
    <t>Konec pracovní cesty dne</t>
  </si>
  <si>
    <t>Místo pracovní cesty</t>
  </si>
  <si>
    <t>Účel pracovní cesty</t>
  </si>
  <si>
    <t>v hodin</t>
  </si>
  <si>
    <t>Podpis</t>
  </si>
  <si>
    <t>Záloha</t>
  </si>
  <si>
    <t>Doplatek</t>
  </si>
  <si>
    <t>Celkem</t>
  </si>
  <si>
    <t>Určený dopravní prostředek</t>
  </si>
  <si>
    <t>Pěšky, MHD</t>
  </si>
  <si>
    <t>Vyúčtoval dne</t>
  </si>
  <si>
    <t>RZ soukromého vozidla</t>
  </si>
  <si>
    <t>Vinohradská 38/1971, 120 00 Praha 2</t>
  </si>
  <si>
    <t>Upraveno
Kč</t>
  </si>
  <si>
    <t>Upraveno</t>
  </si>
  <si>
    <t>Upraveno
Kč</t>
  </si>
  <si>
    <t>Osobní číslo</t>
  </si>
  <si>
    <t>Místo podpisu</t>
  </si>
  <si>
    <t>Zaměstnanec souhlasí s vykonáním pracovní cesty. Zaměstnanci je poskytnuta záloha</t>
  </si>
  <si>
    <t xml:space="preserve">Zaměstnavatel vysílá zaměstnance na výše uvedenou pracovní cestu. </t>
  </si>
  <si>
    <t>Podpis
zaměstnance</t>
  </si>
  <si>
    <t>Podpis
vedoucího</t>
  </si>
  <si>
    <t>Bezplatně poskytnutá jídla</t>
  </si>
  <si>
    <t>[5; 12]</t>
  </si>
  <si>
    <t>(12; 18]</t>
  </si>
  <si>
    <t>Kontroloval (datum, podpis)</t>
  </si>
  <si>
    <t>Hlavní účetní (datum, podpis)</t>
  </si>
  <si>
    <t>Příkazce  (datum, podpis)</t>
  </si>
  <si>
    <t>Jen pro jízdné dopravním prostředkem
mimo místního jízdného</t>
  </si>
  <si>
    <t>&lt; 5</t>
  </si>
  <si>
    <t>Celkem Kč</t>
  </si>
  <si>
    <t>Jízdné dopravním prostředkem a nutné výdaje</t>
  </si>
  <si>
    <t>Jízdné a nutné výdaje</t>
  </si>
  <si>
    <t>X</t>
  </si>
  <si>
    <t>Nestanoveno</t>
  </si>
  <si>
    <t>Doba [h]</t>
  </si>
  <si>
    <t>Správce rozpočtu  (datum, podpis)</t>
  </si>
  <si>
    <t>Elektřina</t>
  </si>
  <si>
    <t>Cena 1 l, 1 kWh paliva podle dokladu</t>
  </si>
  <si>
    <t>Průměrná spotřeba vozidla na 100km</t>
  </si>
  <si>
    <t>511/2021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</si>
</sst>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Kč&quot;;[Red]\-#,##0.00\ &quot;Kč&quot;"/>
    <numFmt numFmtId="164" formatCode="d/m/yyyy;@"/>
    <numFmt numFmtId="165" formatCode="#,##0.00_ ;[Red]\-#,##0.00\ "/>
    <numFmt numFmtId="166" formatCode="h:mm;@"/>
    <numFmt numFmtId="167" formatCode="d/\ m/\ yyyy\ \(ddd\)"/>
    <numFmt numFmtId="168" formatCode="d/\ m/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scheme val="minor"/>
    </font>
    <font>
      <sz val="20"/>
      <color theme="1"/>
      <name val="Monotype Corsiva"/>
      <family val="4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7"/>
      <name val="Monotype Corsiva"/>
      <family val="4"/>
      <charset val="238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mediumGray">
        <fgColor theme="9" tint="0.39994506668294322"/>
        <bgColor indexed="65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4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/>
    <xf numFmtId="4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textRotation="90"/>
    </xf>
    <xf numFmtId="0" fontId="5" fillId="0" borderId="0" xfId="0" applyFont="1" applyFill="1" applyBorder="1" applyAlignment="1">
      <alignment horizontal="left"/>
    </xf>
    <xf numFmtId="0" fontId="0" fillId="0" borderId="1" xfId="0" applyBorder="1" applyAlignment="1"/>
    <xf numFmtId="0" fontId="5" fillId="0" borderId="1" xfId="0" applyFont="1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4" fontId="4" fillId="0" borderId="23" xfId="0" applyNumberFormat="1" applyFont="1" applyBorder="1"/>
    <xf numFmtId="0" fontId="0" fillId="0" borderId="1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65" fontId="4" fillId="0" borderId="28" xfId="0" applyNumberFormat="1" applyFont="1" applyBorder="1"/>
    <xf numFmtId="0" fontId="0" fillId="0" borderId="26" xfId="0" applyBorder="1" applyAlignment="1">
      <alignment horizontal="center"/>
    </xf>
    <xf numFmtId="4" fontId="4" fillId="0" borderId="5" xfId="0" applyNumberFormat="1" applyFont="1" applyBorder="1"/>
    <xf numFmtId="165" fontId="4" fillId="0" borderId="30" xfId="0" applyNumberFormat="1" applyFont="1" applyBorder="1"/>
    <xf numFmtId="0" fontId="0" fillId="0" borderId="23" xfId="0" applyBorder="1" applyAlignment="1">
      <alignment horizontal="center" vertical="center"/>
    </xf>
    <xf numFmtId="4" fontId="0" fillId="0" borderId="34" xfId="0" applyNumberFormat="1" applyBorder="1" applyAlignment="1" applyProtection="1">
      <alignment shrinkToFit="1"/>
      <protection locked="0"/>
    </xf>
    <xf numFmtId="165" fontId="4" fillId="0" borderId="34" xfId="0" applyNumberFormat="1" applyFont="1" applyBorder="1"/>
    <xf numFmtId="0" fontId="0" fillId="0" borderId="34" xfId="0" applyBorder="1"/>
    <xf numFmtId="4" fontId="0" fillId="0" borderId="32" xfId="0" applyNumberFormat="1" applyBorder="1" applyAlignment="1" applyProtection="1">
      <alignment shrinkToFit="1"/>
      <protection locked="0"/>
    </xf>
    <xf numFmtId="165" fontId="4" fillId="0" borderId="32" xfId="0" applyNumberFormat="1" applyFont="1" applyBorder="1"/>
    <xf numFmtId="0" fontId="0" fillId="0" borderId="32" xfId="0" applyBorder="1"/>
    <xf numFmtId="4" fontId="0" fillId="0" borderId="33" xfId="0" applyNumberFormat="1" applyBorder="1" applyAlignment="1" applyProtection="1">
      <alignment shrinkToFit="1"/>
      <protection locked="0"/>
    </xf>
    <xf numFmtId="165" fontId="4" fillId="0" borderId="33" xfId="0" applyNumberFormat="1" applyFont="1" applyBorder="1"/>
    <xf numFmtId="0" fontId="0" fillId="0" borderId="33" xfId="0" applyBorder="1"/>
    <xf numFmtId="164" fontId="10" fillId="0" borderId="6" xfId="0" applyNumberFormat="1" applyFont="1" applyBorder="1" applyProtection="1"/>
    <xf numFmtId="164" fontId="10" fillId="0" borderId="3" xfId="0" applyNumberFormat="1" applyFont="1" applyBorder="1" applyProtection="1"/>
    <xf numFmtId="164" fontId="10" fillId="0" borderId="12" xfId="0" applyNumberFormat="1" applyFont="1" applyBorder="1" applyProtection="1"/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4" xfId="0" applyBorder="1"/>
    <xf numFmtId="165" fontId="4" fillId="0" borderId="25" xfId="0" applyNumberFormat="1" applyFont="1" applyBorder="1" applyAlignment="1">
      <alignment shrinkToFit="1"/>
    </xf>
    <xf numFmtId="165" fontId="4" fillId="0" borderId="19" xfId="0" applyNumberFormat="1" applyFont="1" applyBorder="1" applyAlignment="1">
      <alignment shrinkToFit="1"/>
    </xf>
    <xf numFmtId="20" fontId="0" fillId="0" borderId="19" xfId="0" applyNumberFormat="1" applyBorder="1" applyAlignment="1" applyProtection="1">
      <protection locked="0"/>
    </xf>
    <xf numFmtId="20" fontId="0" fillId="0" borderId="28" xfId="0" applyNumberFormat="1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12" fillId="0" borderId="29" xfId="0" applyNumberFormat="1" applyFont="1" applyBorder="1" applyAlignment="1">
      <alignment shrinkToFit="1"/>
    </xf>
    <xf numFmtId="0" fontId="0" fillId="0" borderId="46" xfId="0" applyBorder="1"/>
    <xf numFmtId="165" fontId="8" fillId="0" borderId="42" xfId="0" applyNumberFormat="1" applyFont="1" applyBorder="1" applyAlignment="1">
      <alignment shrinkToFit="1"/>
    </xf>
    <xf numFmtId="165" fontId="6" fillId="0" borderId="30" xfId="0" applyNumberFormat="1" applyFont="1" applyBorder="1" applyAlignment="1">
      <alignment shrinkToFit="1"/>
    </xf>
    <xf numFmtId="0" fontId="0" fillId="0" borderId="52" xfId="0" applyBorder="1"/>
    <xf numFmtId="165" fontId="4" fillId="0" borderId="28" xfId="0" applyNumberFormat="1" applyFont="1" applyBorder="1" applyAlignment="1">
      <alignment shrinkToFit="1"/>
    </xf>
    <xf numFmtId="165" fontId="0" fillId="0" borderId="49" xfId="0" applyNumberFormat="1" applyBorder="1"/>
    <xf numFmtId="20" fontId="10" fillId="0" borderId="30" xfId="0" applyNumberFormat="1" applyFont="1" applyBorder="1" applyAlignment="1" applyProtection="1"/>
    <xf numFmtId="0" fontId="0" fillId="0" borderId="1" xfId="0" applyBorder="1" applyAlignment="1">
      <alignment horizontal="right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right"/>
    </xf>
    <xf numFmtId="165" fontId="4" fillId="0" borderId="19" xfId="0" applyNumberFormat="1" applyFont="1" applyBorder="1"/>
    <xf numFmtId="0" fontId="0" fillId="0" borderId="2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8" fontId="0" fillId="0" borderId="3" xfId="0" applyNumberFormat="1" applyBorder="1" applyAlignment="1" applyProtection="1"/>
    <xf numFmtId="8" fontId="0" fillId="0" borderId="20" xfId="0" applyNumberFormat="1" applyBorder="1" applyAlignment="1" applyProtection="1"/>
    <xf numFmtId="8" fontId="0" fillId="0" borderId="24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166" fontId="0" fillId="0" borderId="4" xfId="0" applyNumberFormat="1" applyBorder="1" applyAlignment="1" applyProtection="1">
      <alignment horizontal="left"/>
      <protection locked="0"/>
    </xf>
    <xf numFmtId="0" fontId="0" fillId="0" borderId="3" xfId="0" applyBorder="1" applyAlignment="1">
      <alignment horizontal="right" indent="1"/>
    </xf>
    <xf numFmtId="0" fontId="0" fillId="0" borderId="2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0" fillId="0" borderId="0" xfId="0" applyAlignment="1">
      <alignment horizontal="center" textRotation="90"/>
    </xf>
    <xf numFmtId="0" fontId="0" fillId="0" borderId="20" xfId="0" applyBorder="1" applyAlignment="1" applyProtection="1">
      <alignment horizontal="left"/>
      <protection locked="0"/>
    </xf>
    <xf numFmtId="165" fontId="4" fillId="0" borderId="0" xfId="0" applyNumberFormat="1" applyFont="1" applyAlignment="1">
      <alignment shrinkToFit="1"/>
    </xf>
    <xf numFmtId="4" fontId="4" fillId="0" borderId="0" xfId="0" applyNumberFormat="1" applyFont="1" applyAlignment="1">
      <alignment shrinkToFit="1"/>
    </xf>
    <xf numFmtId="0" fontId="3" fillId="0" borderId="0" xfId="0" applyFont="1" applyAlignment="1">
      <alignment horizontal="right" vertical="center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2" fillId="0" borderId="1" xfId="0" applyFont="1" applyBorder="1" applyAlignment="1"/>
    <xf numFmtId="0" fontId="0" fillId="2" borderId="1" xfId="0" applyFill="1" applyBorder="1" applyAlignment="1" applyProtection="1">
      <alignment horizontal="center"/>
      <protection locked="0"/>
    </xf>
    <xf numFmtId="0" fontId="0" fillId="0" borderId="35" xfId="0" applyBorder="1" applyAlignment="1"/>
    <xf numFmtId="4" fontId="0" fillId="0" borderId="17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0" fillId="0" borderId="20" xfId="0" applyNumberFormat="1" applyBorder="1" applyAlignment="1">
      <alignment horizontal="right" vertical="center"/>
    </xf>
    <xf numFmtId="0" fontId="0" fillId="0" borderId="32" xfId="0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165" fontId="0" fillId="0" borderId="32" xfId="0" applyNumberFormat="1" applyBorder="1" applyAlignment="1" applyProtection="1">
      <alignment horizontal="right" vertical="center"/>
      <protection locked="0"/>
    </xf>
    <xf numFmtId="165" fontId="0" fillId="0" borderId="21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5" fontId="0" fillId="0" borderId="11" xfId="0" applyNumberFormat="1" applyBorder="1" applyAlignment="1" applyProtection="1">
      <alignment horizontal="right" vertical="center"/>
      <protection locked="0"/>
    </xf>
    <xf numFmtId="165" fontId="0" fillId="0" borderId="31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64" fontId="0" fillId="0" borderId="32" xfId="0" applyNumberFormat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 applyProtection="1">
      <alignment horizontal="left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65" fontId="8" fillId="0" borderId="25" xfId="0" applyNumberFormat="1" applyFont="1" applyBorder="1" applyAlignment="1">
      <alignment horizontal="right" vertical="center" shrinkToFit="1"/>
    </xf>
    <xf numFmtId="165" fontId="8" fillId="0" borderId="28" xfId="0" applyNumberFormat="1" applyFont="1" applyBorder="1" applyAlignment="1">
      <alignment horizontal="right" vertical="center" shrinkToFi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4" fillId="0" borderId="25" xfId="0" applyNumberFormat="1" applyFont="1" applyBorder="1" applyAlignment="1">
      <alignment horizontal="right" vertical="center" shrinkToFit="1"/>
    </xf>
    <xf numFmtId="165" fontId="4" fillId="0" borderId="19" xfId="0" applyNumberFormat="1" applyFont="1" applyBorder="1" applyAlignment="1">
      <alignment horizontal="right" vertical="center" shrinkToFit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65" fontId="4" fillId="0" borderId="29" xfId="0" applyNumberFormat="1" applyFont="1" applyBorder="1" applyAlignment="1">
      <alignment horizontal="right" vertical="center" shrinkToFit="1"/>
    </xf>
    <xf numFmtId="165" fontId="4" fillId="0" borderId="23" xfId="0" applyNumberFormat="1" applyFont="1" applyBorder="1" applyAlignment="1">
      <alignment horizontal="right" vertical="center"/>
    </xf>
    <xf numFmtId="165" fontId="0" fillId="0" borderId="24" xfId="0" applyNumberFormat="1" applyBorder="1" applyAlignment="1">
      <alignment horizontal="right" vertic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0" fillId="0" borderId="2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0" xfId="0" applyAlignment="1">
      <alignment horizontal="center" textRotation="90"/>
    </xf>
    <xf numFmtId="165" fontId="4" fillId="0" borderId="15" xfId="0" applyNumberFormat="1" applyFon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165" fontId="0" fillId="0" borderId="8" xfId="0" applyNumberFormat="1" applyBorder="1" applyAlignment="1" applyProtection="1">
      <alignment horizontal="right" vertical="center"/>
      <protection locked="0"/>
    </xf>
    <xf numFmtId="164" fontId="10" fillId="0" borderId="34" xfId="0" applyNumberFormat="1" applyFont="1" applyBorder="1" applyAlignment="1" applyProtection="1">
      <alignment horizontal="right" vertical="center" shrinkToFit="1"/>
    </xf>
    <xf numFmtId="164" fontId="10" fillId="0" borderId="32" xfId="0" applyNumberFormat="1" applyFont="1" applyBorder="1" applyAlignment="1" applyProtection="1">
      <alignment horizontal="right" vertical="center" shrinkToFit="1"/>
    </xf>
    <xf numFmtId="0" fontId="0" fillId="0" borderId="31" xfId="0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164" fontId="0" fillId="0" borderId="33" xfId="0" applyNumberFormat="1" applyBorder="1" applyAlignment="1" applyProtection="1">
      <alignment horizontal="right" vertical="center" shrinkToFi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165" fontId="0" fillId="0" borderId="33" xfId="0" applyNumberFormat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left"/>
    </xf>
    <xf numFmtId="0" fontId="0" fillId="0" borderId="3" xfId="0" applyBorder="1" applyAlignment="1">
      <alignment horizontal="left"/>
    </xf>
    <xf numFmtId="8" fontId="0" fillId="0" borderId="3" xfId="0" applyNumberFormat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right" indent="1"/>
    </xf>
    <xf numFmtId="0" fontId="0" fillId="0" borderId="3" xfId="0" applyBorder="1" applyAlignment="1" applyProtection="1">
      <alignment horizontal="right" indent="1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 applyProtection="1">
      <alignment horizontal="left" shrinkToFit="1"/>
      <protection locked="0"/>
    </xf>
    <xf numFmtId="0" fontId="0" fillId="0" borderId="20" xfId="0" applyBorder="1" applyAlignment="1" applyProtection="1">
      <alignment horizontal="left" shrinkToFit="1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168" fontId="0" fillId="0" borderId="13" xfId="0" applyNumberFormat="1" applyBorder="1" applyAlignment="1" applyProtection="1">
      <alignment horizontal="left" vertical="center"/>
      <protection locked="0"/>
    </xf>
    <xf numFmtId="168" fontId="0" fillId="0" borderId="2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7" fillId="0" borderId="9" xfId="0" applyFont="1" applyBorder="1" applyAlignment="1" applyProtection="1">
      <alignment horizontal="left" vertical="center"/>
      <protection locked="0"/>
    </xf>
    <xf numFmtId="0" fontId="14" fillId="0" borderId="53" xfId="0" applyFont="1" applyBorder="1" applyAlignment="1" applyProtection="1">
      <alignment horizontal="center" vertical="center"/>
    </xf>
    <xf numFmtId="0" fontId="14" fillId="0" borderId="54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3" fillId="0" borderId="9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right" indent="1"/>
    </xf>
    <xf numFmtId="0" fontId="0" fillId="0" borderId="9" xfId="0" applyBorder="1" applyAlignment="1" applyProtection="1">
      <alignment horizontal="right" indent="1"/>
    </xf>
    <xf numFmtId="167" fontId="0" fillId="0" borderId="3" xfId="0" applyNumberFormat="1" applyBorder="1" applyAlignment="1" applyProtection="1">
      <alignment horizontal="left"/>
      <protection locked="0"/>
    </xf>
    <xf numFmtId="0" fontId="0" fillId="0" borderId="2" xfId="0" applyBorder="1" applyAlignment="1">
      <alignment horizontal="right" indent="2"/>
    </xf>
    <xf numFmtId="0" fontId="0" fillId="0" borderId="3" xfId="0" applyBorder="1" applyAlignment="1">
      <alignment horizontal="right" indent="2"/>
    </xf>
    <xf numFmtId="167" fontId="0" fillId="0" borderId="20" xfId="0" applyNumberFormat="1" applyBorder="1" applyAlignment="1" applyProtection="1">
      <alignment horizontal="left"/>
      <protection locked="0"/>
    </xf>
    <xf numFmtId="0" fontId="0" fillId="0" borderId="21" xfId="0" applyBorder="1" applyAlignment="1">
      <alignment horizontal="center" vertical="center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168" fontId="0" fillId="0" borderId="4" xfId="0" applyNumberFormat="1" applyBorder="1" applyAlignment="1" applyProtection="1">
      <alignment horizontal="left" vertical="center"/>
      <protection locked="0"/>
    </xf>
    <xf numFmtId="168" fontId="0" fillId="0" borderId="1" xfId="0" applyNumberForma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65" fontId="0" fillId="0" borderId="34" xfId="0" applyNumberFormat="1" applyBorder="1" applyAlignment="1">
      <alignment horizontal="right" vertical="center"/>
    </xf>
    <xf numFmtId="165" fontId="0" fillId="0" borderId="32" xfId="0" applyNumberFormat="1" applyBorder="1" applyAlignment="1">
      <alignment horizontal="right" vertical="center"/>
    </xf>
    <xf numFmtId="1" fontId="0" fillId="0" borderId="34" xfId="0" applyNumberFormat="1" applyBorder="1" applyAlignment="1" applyProtection="1">
      <alignment horizontal="right" vertical="center"/>
      <protection locked="0"/>
    </xf>
    <xf numFmtId="165" fontId="0" fillId="0" borderId="38" xfId="0" applyNumberFormat="1" applyBorder="1" applyAlignment="1" applyProtection="1">
      <alignment horizontal="right" vertical="center"/>
      <protection locked="0"/>
    </xf>
    <xf numFmtId="165" fontId="0" fillId="0" borderId="34" xfId="0" applyNumberFormat="1" applyBorder="1" applyAlignment="1" applyProtection="1">
      <alignment horizontal="right" vertical="center"/>
      <protection locked="0"/>
    </xf>
    <xf numFmtId="165" fontId="0" fillId="0" borderId="43" xfId="0" applyNumberFormat="1" applyBorder="1" applyAlignment="1" applyProtection="1">
      <alignment horizontal="right" vertical="center"/>
      <protection locked="0"/>
    </xf>
    <xf numFmtId="165" fontId="4" fillId="0" borderId="34" xfId="0" applyNumberFormat="1" applyFont="1" applyBorder="1" applyAlignment="1">
      <alignment horizontal="right" vertical="center"/>
    </xf>
    <xf numFmtId="165" fontId="4" fillId="0" borderId="32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right" indent="1"/>
    </xf>
    <xf numFmtId="0" fontId="5" fillId="0" borderId="51" xfId="0" applyFont="1" applyBorder="1" applyAlignment="1">
      <alignment horizontal="right" indent="1"/>
    </xf>
    <xf numFmtId="0" fontId="0" fillId="0" borderId="45" xfId="0" applyFill="1" applyBorder="1" applyAlignment="1">
      <alignment horizontal="right" indent="1"/>
    </xf>
    <xf numFmtId="0" fontId="0" fillId="0" borderId="44" xfId="0" applyFill="1" applyBorder="1" applyAlignment="1">
      <alignment horizontal="right" indent="1"/>
    </xf>
    <xf numFmtId="0" fontId="5" fillId="0" borderId="47" xfId="0" applyFont="1" applyFill="1" applyBorder="1" applyAlignment="1">
      <alignment horizontal="right" indent="1"/>
    </xf>
    <xf numFmtId="0" fontId="5" fillId="0" borderId="48" xfId="0" applyFont="1" applyFill="1" applyBorder="1" applyAlignment="1">
      <alignment horizontal="right" indent="1"/>
    </xf>
    <xf numFmtId="165" fontId="4" fillId="0" borderId="33" xfId="0" applyNumberFormat="1" applyFont="1" applyBorder="1" applyAlignment="1">
      <alignment horizontal="right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" xfId="0" applyBorder="1" applyAlignment="1" applyProtection="1">
      <alignment horizontal="left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23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165" fontId="0" fillId="0" borderId="39" xfId="0" applyNumberFormat="1" applyBorder="1" applyAlignment="1" applyProtection="1">
      <alignment horizontal="right" vertical="center"/>
      <protection locked="0"/>
    </xf>
    <xf numFmtId="165" fontId="0" fillId="0" borderId="33" xfId="0" applyNumberFormat="1" applyBorder="1" applyAlignment="1">
      <alignment horizontal="right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ální" xfId="0" builtinId="0"/>
  </cellStyles>
  <dxfs count="18">
    <dxf>
      <fill>
        <patternFill patternType="mediumGray">
          <fgColor rgb="FFFF0000"/>
        </patternFill>
      </fill>
    </dxf>
    <dxf>
      <font>
        <b val="0"/>
        <i val="0"/>
        <strike/>
        <color rgb="FFFF0000"/>
      </font>
    </dxf>
    <dxf>
      <font>
        <strike/>
        <color rgb="FFFF0000"/>
      </font>
    </dxf>
    <dxf>
      <font>
        <b val="0"/>
        <i val="0"/>
        <strike/>
        <color rgb="FFFF0000"/>
      </font>
    </dxf>
    <dxf>
      <fill>
        <patternFill patternType="lightGray">
          <fgColor theme="7" tint="0.39994506668294322"/>
        </patternFill>
      </fill>
    </dxf>
    <dxf>
      <font>
        <b val="0"/>
        <i val="0"/>
        <strike/>
        <color rgb="FFFF0000"/>
      </font>
    </dxf>
    <dxf>
      <fill>
        <patternFill patternType="lightGray">
          <fgColor theme="4" tint="-0.24994659260841701"/>
        </patternFill>
      </fill>
    </dxf>
    <dxf>
      <fill>
        <patternFill patternType="lightGray">
          <fgColor theme="7" tint="0.39994506668294322"/>
        </patternFill>
      </fill>
    </dxf>
    <dxf>
      <font>
        <strike/>
        <color rgb="FFFF0000"/>
      </font>
    </dxf>
    <dxf>
      <fill>
        <patternFill patternType="mediumGray">
          <fgColor rgb="FFFF0000"/>
          <bgColor auto="1"/>
        </patternFill>
      </fill>
    </dxf>
    <dxf>
      <font>
        <b val="0"/>
        <i val="0"/>
        <strike/>
        <color rgb="FFFF0000"/>
      </font>
    </dxf>
    <dxf>
      <font>
        <strike/>
        <color rgb="FFFF0000"/>
      </font>
    </dxf>
    <dxf>
      <font>
        <b val="0"/>
        <i val="0"/>
        <strike/>
        <color rgb="FFFF0000"/>
      </font>
    </dxf>
    <dxf>
      <fill>
        <patternFill patternType="mediumGray">
          <fgColor rgb="FFFF0000"/>
          <bgColor auto="1"/>
        </patternFill>
      </fill>
    </dxf>
    <dxf>
      <fill>
        <patternFill patternType="lightGray">
          <fgColor theme="7" tint="0.39994506668294322"/>
        </patternFill>
      </fill>
    </dxf>
    <dxf>
      <fill>
        <patternFill patternType="lightGray">
          <fgColor theme="4" tint="-0.24994659260841701"/>
        </patternFill>
      </fill>
    </dxf>
    <dxf>
      <fill>
        <patternFill patternType="lightGray">
          <fgColor theme="7" tint="0.39994506668294322"/>
        </patternFill>
      </fill>
    </dxf>
    <dxf>
      <fill>
        <patternFill patternType="mediumGray">
          <fgColor rgb="FFFF0000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103"/>
  <sheetViews>
    <sheetView showGridLines="0" showRowColHeaders="0" workbookViewId="0">
      <selection activeCell="C1" sqref="C1:K1"/>
    </sheetView>
  </sheetViews>
  <sheetFormatPr defaultColWidth="0" defaultRowHeight="14.4" zeroHeight="1" x14ac:dyDescent="0.3"/>
  <cols>
    <col min="1" max="1" width="6.88671875" customWidth="1"/>
    <col min="2" max="2" width="12" customWidth="1"/>
    <col min="3" max="3" width="10.33203125" customWidth="1"/>
    <col min="4" max="4" width="11.109375" customWidth="1"/>
    <col min="5" max="12" width="10.33203125" customWidth="1"/>
    <col min="13" max="13" width="2.44140625" customWidth="1"/>
    <col min="14" max="14" width="30.5546875" hidden="1" customWidth="1"/>
    <col min="15" max="16" width="5" hidden="1" customWidth="1"/>
    <col min="17" max="17" width="2.44140625" customWidth="1"/>
    <col min="18" max="16379" width="9.109375" hidden="1"/>
    <col min="16380" max="16380" width="9.109375" hidden="1" customWidth="1"/>
    <col min="16381" max="16383" width="9.109375" hidden="1"/>
    <col min="16384" max="16384" width="5.109375" hidden="1"/>
  </cols>
  <sheetData>
    <row r="1" spans="1:16" ht="26.4" x14ac:dyDescent="0.3">
      <c r="A1" s="176" t="s">
        <v>79</v>
      </c>
      <c r="B1" s="177"/>
      <c r="C1" s="192" t="s">
        <v>80</v>
      </c>
      <c r="D1" s="192"/>
      <c r="E1" s="192"/>
      <c r="F1" s="192"/>
      <c r="G1" s="192"/>
      <c r="H1" s="192"/>
      <c r="I1" s="192"/>
      <c r="J1" s="192"/>
      <c r="K1" s="192"/>
      <c r="L1" s="193">
        <f>(YEAR(Nastavení!B1))</f>
        <v>2022</v>
      </c>
    </row>
    <row r="2" spans="1:16" ht="15" customHeight="1" x14ac:dyDescent="0.3">
      <c r="A2" s="180" t="s">
        <v>81</v>
      </c>
      <c r="B2" s="181"/>
      <c r="C2" s="195" t="s">
        <v>97</v>
      </c>
      <c r="D2" s="195"/>
      <c r="E2" s="195"/>
      <c r="F2" s="195"/>
      <c r="G2" s="195"/>
      <c r="H2" s="195"/>
      <c r="I2" s="195"/>
      <c r="J2" s="195"/>
      <c r="K2" s="195"/>
      <c r="L2" s="194"/>
      <c r="M2" s="9"/>
    </row>
    <row r="3" spans="1:16" ht="39" customHeight="1" x14ac:dyDescent="0.3">
      <c r="A3" s="196" t="str">
        <f>"F45: Cestovní příkaz pro krátkodobé pracovní cesty a pochůzky v České republice "</f>
        <v xml:space="preserve">F45: Cestovní příkaz pro krátkodobé pracovní cesty a pochůzky v České republice 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9"/>
    </row>
    <row r="4" spans="1:16" ht="15.6" x14ac:dyDescent="0.3">
      <c r="A4" s="197" t="s">
        <v>82</v>
      </c>
      <c r="B4" s="198"/>
      <c r="C4" s="198"/>
      <c r="D4" s="199"/>
      <c r="E4" s="200"/>
      <c r="F4" s="200"/>
      <c r="G4" s="200"/>
      <c r="H4" s="200"/>
      <c r="I4" s="200"/>
      <c r="J4" s="201" t="s">
        <v>101</v>
      </c>
      <c r="K4" s="202"/>
      <c r="L4" s="24"/>
    </row>
    <row r="5" spans="1:16" x14ac:dyDescent="0.3">
      <c r="A5" s="165" t="s">
        <v>83</v>
      </c>
      <c r="B5" s="166"/>
      <c r="C5" s="166"/>
      <c r="D5" s="167"/>
      <c r="E5" s="168"/>
      <c r="F5" s="168"/>
      <c r="G5" s="168"/>
      <c r="H5" s="168"/>
      <c r="I5" s="168"/>
      <c r="J5" s="168"/>
      <c r="K5" s="168"/>
      <c r="L5" s="171"/>
    </row>
    <row r="6" spans="1:16" x14ac:dyDescent="0.3">
      <c r="A6" s="162" t="s">
        <v>84</v>
      </c>
      <c r="B6" s="163"/>
      <c r="C6" s="163"/>
      <c r="D6" s="203"/>
      <c r="E6" s="203"/>
      <c r="F6" s="80" t="s">
        <v>88</v>
      </c>
      <c r="G6" s="79"/>
      <c r="H6" s="204" t="s">
        <v>85</v>
      </c>
      <c r="I6" s="205"/>
      <c r="J6" s="205"/>
      <c r="K6" s="203"/>
      <c r="L6" s="206"/>
    </row>
    <row r="7" spans="1:16" x14ac:dyDescent="0.3">
      <c r="A7" s="165" t="s">
        <v>86</v>
      </c>
      <c r="B7" s="166"/>
      <c r="C7" s="167"/>
      <c r="D7" s="168"/>
      <c r="E7" s="168"/>
      <c r="F7" s="168"/>
      <c r="G7" s="168"/>
      <c r="H7" s="104"/>
      <c r="I7" s="169" t="s">
        <v>93</v>
      </c>
      <c r="J7" s="170"/>
      <c r="K7" s="170"/>
      <c r="L7" s="84"/>
    </row>
    <row r="8" spans="1:16" x14ac:dyDescent="0.3">
      <c r="A8" s="165" t="s">
        <v>87</v>
      </c>
      <c r="B8" s="166"/>
      <c r="C8" s="167"/>
      <c r="D8" s="168"/>
      <c r="E8" s="168"/>
      <c r="F8" s="168"/>
      <c r="G8" s="168"/>
      <c r="H8" s="168"/>
      <c r="I8" s="168"/>
      <c r="J8" s="168"/>
      <c r="K8" s="168"/>
      <c r="L8" s="171"/>
    </row>
    <row r="9" spans="1:16" x14ac:dyDescent="0.3">
      <c r="A9" s="162" t="s">
        <v>104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72"/>
    </row>
    <row r="10" spans="1:16" s="20" customFormat="1" ht="35.25" customHeight="1" x14ac:dyDescent="0.3">
      <c r="A10" s="207" t="s">
        <v>102</v>
      </c>
      <c r="B10" s="188"/>
      <c r="C10" s="208"/>
      <c r="D10" s="208"/>
      <c r="E10" s="209"/>
      <c r="F10" s="81" t="s">
        <v>1</v>
      </c>
      <c r="G10" s="210"/>
      <c r="H10" s="211"/>
      <c r="I10" s="156" t="s">
        <v>106</v>
      </c>
      <c r="J10" s="157"/>
      <c r="K10" s="188"/>
      <c r="L10" s="189"/>
    </row>
    <row r="11" spans="1:16" x14ac:dyDescent="0.3">
      <c r="A11" s="162" t="s">
        <v>103</v>
      </c>
      <c r="B11" s="163"/>
      <c r="C11" s="163"/>
      <c r="D11" s="163"/>
      <c r="E11" s="163"/>
      <c r="F11" s="163"/>
      <c r="G11" s="163"/>
      <c r="H11" s="163"/>
      <c r="I11" s="164">
        <v>0</v>
      </c>
      <c r="J11" s="164"/>
      <c r="K11" s="75"/>
      <c r="L11" s="76"/>
    </row>
    <row r="12" spans="1:16" s="20" customFormat="1" ht="35.25" customHeight="1" x14ac:dyDescent="0.3">
      <c r="A12" s="182" t="s">
        <v>102</v>
      </c>
      <c r="B12" s="183"/>
      <c r="C12" s="184"/>
      <c r="D12" s="184"/>
      <c r="E12" s="185"/>
      <c r="F12" s="82" t="s">
        <v>1</v>
      </c>
      <c r="G12" s="186"/>
      <c r="H12" s="187"/>
      <c r="I12" s="146" t="s">
        <v>105</v>
      </c>
      <c r="J12" s="147"/>
      <c r="K12" s="183"/>
      <c r="L12" s="190"/>
    </row>
    <row r="13" spans="1:16" ht="26.1" customHeight="1" x14ac:dyDescent="0.3">
      <c r="A13" s="11" t="s">
        <v>117</v>
      </c>
    </row>
    <row r="14" spans="1:16" x14ac:dyDescent="0.3">
      <c r="A14" s="173" t="s">
        <v>62</v>
      </c>
      <c r="B14" s="176" t="s">
        <v>124</v>
      </c>
      <c r="C14" s="177"/>
      <c r="D14" s="177"/>
      <c r="E14" s="95"/>
      <c r="N14" s="20"/>
      <c r="O14" s="20"/>
      <c r="P14" s="20"/>
    </row>
    <row r="15" spans="1:16" x14ac:dyDescent="0.3">
      <c r="A15" s="174"/>
      <c r="B15" s="162" t="s">
        <v>96</v>
      </c>
      <c r="C15" s="163"/>
      <c r="D15" s="178"/>
      <c r="E15" s="179"/>
      <c r="N15" s="83"/>
      <c r="O15" s="148" t="s">
        <v>57</v>
      </c>
      <c r="P15" s="148" t="s">
        <v>56</v>
      </c>
    </row>
    <row r="16" spans="1:16" x14ac:dyDescent="0.3">
      <c r="A16" s="174"/>
      <c r="B16" s="17" t="s">
        <v>63</v>
      </c>
      <c r="C16" s="168"/>
      <c r="D16" s="168"/>
      <c r="E16" s="171"/>
      <c r="N16" s="83"/>
      <c r="O16" s="148"/>
      <c r="P16" s="148"/>
    </row>
    <row r="17" spans="1:16" x14ac:dyDescent="0.3">
      <c r="A17" s="174"/>
      <c r="B17" s="17" t="s">
        <v>64</v>
      </c>
      <c r="C17" s="168"/>
      <c r="D17" s="168"/>
      <c r="E17" s="171"/>
      <c r="N17" s="83"/>
      <c r="O17" s="148"/>
      <c r="P17" s="148"/>
    </row>
    <row r="18" spans="1:16" x14ac:dyDescent="0.3">
      <c r="A18" s="175"/>
      <c r="B18" s="180" t="s">
        <v>123</v>
      </c>
      <c r="C18" s="181"/>
      <c r="D18" s="181"/>
      <c r="E18" s="77"/>
      <c r="N18" s="83"/>
      <c r="O18" s="148"/>
      <c r="P18" s="148"/>
    </row>
    <row r="19" spans="1:16" ht="45" customHeight="1" x14ac:dyDescent="0.3">
      <c r="A19" s="143" t="s">
        <v>116</v>
      </c>
      <c r="B19" s="58" t="s">
        <v>1</v>
      </c>
      <c r="C19" s="111" t="s">
        <v>33</v>
      </c>
      <c r="D19" s="112"/>
      <c r="E19" s="113"/>
      <c r="F19" s="59" t="s">
        <v>34</v>
      </c>
      <c r="G19" s="60" t="s">
        <v>75</v>
      </c>
      <c r="H19" s="60" t="s">
        <v>66</v>
      </c>
      <c r="I19" s="60" t="s">
        <v>55</v>
      </c>
      <c r="J19" s="60" t="s">
        <v>27</v>
      </c>
      <c r="K19" s="60" t="s">
        <v>54</v>
      </c>
      <c r="L19" s="60" t="s">
        <v>98</v>
      </c>
      <c r="N19" s="83"/>
      <c r="O19" s="148"/>
      <c r="P19" s="148"/>
    </row>
    <row r="20" spans="1:16" x14ac:dyDescent="0.3">
      <c r="A20" s="144"/>
      <c r="B20" s="152" t="str">
        <f>IF(D6="","",D6)</f>
        <v/>
      </c>
      <c r="C20" s="32" t="s">
        <v>35</v>
      </c>
      <c r="D20" s="114"/>
      <c r="E20" s="115"/>
      <c r="F20" s="68" t="str">
        <f>IF(G6="","",G6)</f>
        <v/>
      </c>
      <c r="G20" s="154"/>
      <c r="H20" s="155"/>
      <c r="I20" s="106"/>
      <c r="J20" s="151"/>
      <c r="K20" s="149" t="str">
        <f>IF(G20="","",
IF(AND(G20=Nastavení!$A$26,$E$18&gt;0,$C$16=Nastavení!$B$11),$O$24*H20,
IF(AND(G20=Nastavení!$A$26,$E$18&gt;0,$C$16=Nastavení!$B$12),$P$24*H20,
IF(AND(G20=Nastavení!$A$26,$E$18=0,$C$17=Nastavení!$B$15,$C$16=Nastavení!$B$11),$O$25*H20,
IF(AND(G20=Nastavení!$A$26,$E$18=0,$C$17=Nastavení!$B$15,$C$16=Nastavení!$B$12),$P$25*H20,
IF(AND(G20=Nastavení!$A$26,$E$18=0,$C$17=Nastavení!$B$16,$C$16=Nastavení!$B$11),$O$26*H20,
IF(AND(G20=Nastavení!$A$26,$E$18=0,$C$17=Nastavení!$B$16,$C$16=Nastavení!$B$12),$P$26*H20,
IF(AND(G20=Nastavení!$A$26,$E$18=0,$C$17=Nastavení!$B$17,$C$16=Nastavení!$B$11),$O$27*H20,
IF(AND(G20=Nastavení!$A$26,$E$18=0,$C$17=Nastavení!$B$17,$C$16=Nastavení!$B$12),$P$27*H20,
IF(AND(G20=Nastavení!$A$26,$E$18=0,$C$17=Nastavení!$B$18,$C$16=Nastavení!$B$11),$O$28*H20,
IF(AND(G20=Nastavení!$A$26,$E$18=0,$C$17=Nastavení!$B$18,$C$16=Nastavení!$B$12),$P$28*H20,
I20))))))))))+J20)</f>
        <v/>
      </c>
      <c r="L20" s="150"/>
      <c r="N20" s="83"/>
      <c r="O20" s="148"/>
      <c r="P20" s="148"/>
    </row>
    <row r="21" spans="1:16" x14ac:dyDescent="0.3">
      <c r="A21" s="144"/>
      <c r="B21" s="153"/>
      <c r="C21" s="25" t="s">
        <v>36</v>
      </c>
      <c r="D21" s="103"/>
      <c r="E21" s="104"/>
      <c r="F21" s="56"/>
      <c r="G21" s="99"/>
      <c r="H21" s="100"/>
      <c r="I21" s="101"/>
      <c r="J21" s="102"/>
      <c r="K21" s="97"/>
      <c r="L21" s="98"/>
      <c r="N21" s="83"/>
      <c r="O21" s="148"/>
      <c r="P21" s="148"/>
    </row>
    <row r="22" spans="1:16" x14ac:dyDescent="0.3">
      <c r="A22" s="144"/>
      <c r="B22" s="109"/>
      <c r="C22" s="25" t="s">
        <v>35</v>
      </c>
      <c r="D22" s="103"/>
      <c r="E22" s="104"/>
      <c r="F22" s="56"/>
      <c r="G22" s="99"/>
      <c r="H22" s="100"/>
      <c r="I22" s="101"/>
      <c r="J22" s="102"/>
      <c r="K22" s="97" t="str">
        <f>IF(G22="","",
IF(AND(G22=Nastavení!$A$26,$E$18&gt;0,$C$16=Nastavení!$B$11),$O$24*H22,
IF(AND(G22=Nastavení!$A$26,$E$18&gt;0,$C$16=Nastavení!$B$12),$P$24*H22,
IF(AND(G22=Nastavení!$A$26,$E$18=0,$C$17=Nastavení!$B$15,$C$16=Nastavení!$B$11),$O$25*H22,
IF(AND(G22=Nastavení!$A$26,$E$18=0,$C$17=Nastavení!$B$15,$C$16=Nastavení!$B$12),$P$25*H22,
IF(AND(G22=Nastavení!$A$26,$E$18=0,$C$17=Nastavení!$B$16,$C$16=Nastavení!$B$11),$O$26*H22,
IF(AND(G22=Nastavení!$A$26,$E$18=0,$C$17=Nastavení!$B$16,$C$16=Nastavení!$B$12),$P$26*H22,
IF(AND(G22=Nastavení!$A$26,$E$18=0,$C$17=Nastavení!$B$17,$C$16=Nastavení!$B$11),$O$27*H22,
IF(AND(G22=Nastavení!$A$26,$E$18=0,$C$17=Nastavení!$B$17,$C$16=Nastavení!$B$12),$P$27*H22,
IF(AND(G22=Nastavení!$A$26,$E$18=0,$C$17=Nastavení!$B$18,$C$16=Nastavení!$B$11),$O$28*H22,
IF(AND(G22=Nastavení!$A$26,$E$18=0,$C$17=Nastavení!$B$18,$C$16=Nastavení!$B$12),$P$28*H22,
I22))))))))))+J22)</f>
        <v/>
      </c>
      <c r="L22" s="98"/>
      <c r="N22" s="83"/>
      <c r="O22" s="148"/>
      <c r="P22" s="148"/>
    </row>
    <row r="23" spans="1:16" x14ac:dyDescent="0.3">
      <c r="A23" s="144"/>
      <c r="B23" s="109"/>
      <c r="C23" s="25" t="s">
        <v>36</v>
      </c>
      <c r="D23" s="103"/>
      <c r="E23" s="104"/>
      <c r="F23" s="56"/>
      <c r="G23" s="99"/>
      <c r="H23" s="100"/>
      <c r="I23" s="101"/>
      <c r="J23" s="102"/>
      <c r="K23" s="97"/>
      <c r="L23" s="98"/>
      <c r="O23" s="148"/>
      <c r="P23" s="148"/>
    </row>
    <row r="24" spans="1:16" x14ac:dyDescent="0.3">
      <c r="A24" s="144"/>
      <c r="B24" s="109"/>
      <c r="C24" s="25" t="s">
        <v>35</v>
      </c>
      <c r="D24" s="103"/>
      <c r="E24" s="104"/>
      <c r="F24" s="56"/>
      <c r="G24" s="99"/>
      <c r="H24" s="100"/>
      <c r="I24" s="101"/>
      <c r="J24" s="102"/>
      <c r="K24" s="97" t="str">
        <f>IF(G24="","",
IF(AND(G24=Nastavení!$A$26,$E$18&gt;0,$C$16=Nastavení!$B$11),$O$24*H24,
IF(AND(G24=Nastavení!$A$26,$E$18&gt;0,$C$16=Nastavení!$B$12),$P$24*H24,
IF(AND(G24=Nastavení!$A$26,$E$18=0,$C$17=Nastavení!$B$15,$C$16=Nastavení!$B$11),$O$25*H24,
IF(AND(G24=Nastavení!$A$26,$E$18=0,$C$17=Nastavení!$B$15,$C$16=Nastavení!$B$12),$P$25*H24,
IF(AND(G24=Nastavení!$A$26,$E$18=0,$C$17=Nastavení!$B$16,$C$16=Nastavení!$B$11),$O$26*H24,
IF(AND(G24=Nastavení!$A$26,$E$18=0,$C$17=Nastavení!$B$16,$C$16=Nastavení!$B$12),$P$26*H24,
IF(AND(G24=Nastavení!$A$26,$E$18=0,$C$17=Nastavení!$B$17,$C$16=Nastavení!$B$11),$O$27*H24,
IF(AND(G24=Nastavení!$A$26,$E$18=0,$C$17=Nastavení!$B$17,$C$16=Nastavení!$B$12),$P$27*H24,
IF(AND(G24=Nastavení!$A$26,$E$18=0,$C$17=Nastavení!$B$18,$C$16=Nastavení!$B$11),$O$28*H24,
IF(AND(G24=Nastavení!$A$26,$E$18=0,$C$17=Nastavení!$B$18,$C$16=Nastavení!$B$12),$P$28*H24,
I24))))))))))+J24)</f>
        <v/>
      </c>
      <c r="L24" s="98"/>
      <c r="N24" s="87" t="s">
        <v>61</v>
      </c>
      <c r="O24" s="85">
        <f>E18*E14/100+Nastavení!A11</f>
        <v>4.7</v>
      </c>
      <c r="P24" s="85">
        <f>E18*E14/100+Nastavení!A12</f>
        <v>1.3</v>
      </c>
    </row>
    <row r="25" spans="1:16" x14ac:dyDescent="0.3">
      <c r="A25" s="144"/>
      <c r="B25" s="109"/>
      <c r="C25" s="25" t="s">
        <v>36</v>
      </c>
      <c r="D25" s="103"/>
      <c r="E25" s="104"/>
      <c r="F25" s="56"/>
      <c r="G25" s="99"/>
      <c r="H25" s="100"/>
      <c r="I25" s="101"/>
      <c r="J25" s="102"/>
      <c r="K25" s="97"/>
      <c r="L25" s="98"/>
      <c r="N25" s="87" t="s">
        <v>58</v>
      </c>
      <c r="O25" s="86">
        <f>Nastavení!A15*E14/100+Nastavení!A11</f>
        <v>4.7</v>
      </c>
      <c r="P25" s="86">
        <f>Nastavení!A15*E14/100+Nastavení!A12</f>
        <v>1.3</v>
      </c>
    </row>
    <row r="26" spans="1:16" x14ac:dyDescent="0.3">
      <c r="A26" s="144"/>
      <c r="B26" s="109"/>
      <c r="C26" s="25" t="s">
        <v>35</v>
      </c>
      <c r="D26" s="103"/>
      <c r="E26" s="104"/>
      <c r="F26" s="56"/>
      <c r="G26" s="99"/>
      <c r="H26" s="100"/>
      <c r="I26" s="101"/>
      <c r="J26" s="102"/>
      <c r="K26" s="97" t="str">
        <f>IF(G26="","",
IF(AND(G26=Nastavení!$A$26,$E$18&gt;0,$C$16=Nastavení!$B$11),$O$24*H26,
IF(AND(G26=Nastavení!$A$26,$E$18&gt;0,$C$16=Nastavení!$B$12),$P$24*H26,
IF(AND(G26=Nastavení!$A$26,$E$18=0,$C$17=Nastavení!$B$15,$C$16=Nastavení!$B$11),$O$25*H26,
IF(AND(G26=Nastavení!$A$26,$E$18=0,$C$17=Nastavení!$B$15,$C$16=Nastavení!$B$12),$P$25*H26,
IF(AND(G26=Nastavení!$A$26,$E$18=0,$C$17=Nastavení!$B$16,$C$16=Nastavení!$B$11),$O$26*H26,
IF(AND(G26=Nastavení!$A$26,$E$18=0,$C$17=Nastavení!$B$16,$C$16=Nastavení!$B$12),$P$26*H26,
IF(AND(G26=Nastavení!$A$26,$E$18=0,$C$17=Nastavení!$B$17,$C$16=Nastavení!$B$11),$O$27*H26,
IF(AND(G26=Nastavení!$A$26,$E$18=0,$C$17=Nastavení!$B$17,$C$16=Nastavení!$B$12),$P$27*H26,
IF(AND(G26=Nastavení!$A$26,$E$18=0,$C$17=Nastavení!$B$18,$C$16=Nastavení!$B$11),$O$28*H26,
IF(AND(G26=Nastavení!$A$26,$E$18=0,$C$17=Nastavení!$B$18,$C$16=Nastavení!$B$12),$P$28*H26,
I26))))))))))+J26)</f>
        <v/>
      </c>
      <c r="L26" s="98"/>
      <c r="N26" s="87" t="s">
        <v>59</v>
      </c>
      <c r="O26" s="86">
        <f>Nastavení!A16*E14/100+Nastavení!A11</f>
        <v>4.7</v>
      </c>
      <c r="P26" s="86">
        <f>Nastavení!A16*E14/100+Nastavení!A12</f>
        <v>1.3</v>
      </c>
    </row>
    <row r="27" spans="1:16" x14ac:dyDescent="0.3">
      <c r="A27" s="144"/>
      <c r="B27" s="109"/>
      <c r="C27" s="25" t="s">
        <v>36</v>
      </c>
      <c r="D27" s="103"/>
      <c r="E27" s="104"/>
      <c r="F27" s="56"/>
      <c r="G27" s="99"/>
      <c r="H27" s="100"/>
      <c r="I27" s="101"/>
      <c r="J27" s="102"/>
      <c r="K27" s="97"/>
      <c r="L27" s="98"/>
      <c r="N27" s="87" t="s">
        <v>60</v>
      </c>
      <c r="O27" s="86">
        <f>Nastavení!A17*E14/100+Nastavení!A11</f>
        <v>4.7</v>
      </c>
      <c r="P27" s="86">
        <f>Nastavení!A17*E14/100+Nastavení!A12</f>
        <v>1.3</v>
      </c>
    </row>
    <row r="28" spans="1:16" x14ac:dyDescent="0.3">
      <c r="A28" s="144"/>
      <c r="B28" s="109"/>
      <c r="C28" s="25" t="s">
        <v>35</v>
      </c>
      <c r="D28" s="88"/>
      <c r="E28" s="89"/>
      <c r="F28" s="56"/>
      <c r="G28" s="99"/>
      <c r="H28" s="100"/>
      <c r="I28" s="101"/>
      <c r="J28" s="102"/>
      <c r="K28" s="97" t="str">
        <f>IF(G28="","",
IF(AND(G28=Nastavení!$A$26,$E$18&gt;0,$C$16=Nastavení!$B$11),$O$24*H28,
IF(AND(G28=Nastavení!$A$26,$E$18&gt;0,$C$16=Nastavení!$B$12),$P$24*H28,
IF(AND(G28=Nastavení!$A$26,$E$18=0,$C$17=Nastavení!$B$15,$C$16=Nastavení!$B$11),$O$25*H28,
IF(AND(G28=Nastavení!$A$26,$E$18=0,$C$17=Nastavení!$B$15,$C$16=Nastavení!$B$12),$P$25*H28,
IF(AND(G28=Nastavení!$A$26,$E$18=0,$C$17=Nastavení!$B$16,$C$16=Nastavení!$B$11),$O$26*H28,
IF(AND(G28=Nastavení!$A$26,$E$18=0,$C$17=Nastavení!$B$16,$C$16=Nastavení!$B$12),$P$26*H28,
IF(AND(G28=Nastavení!$A$26,$E$18=0,$C$17=Nastavení!$B$17,$C$16=Nastavení!$B$11),$O$27*H28,
IF(AND(G28=Nastavení!$A$26,$E$18=0,$C$17=Nastavení!$B$17,$C$16=Nastavení!$B$12),$P$27*H28,
IF(AND(G28=Nastavení!$A$26,$E$18=0,$C$17=Nastavení!$B$18,$C$16=Nastavení!$B$11),$O$28*H28,
IF(AND(G28=Nastavení!$A$26,$E$18=0,$C$17=Nastavení!$B$18,$C$16=Nastavení!$B$12),$P$28*H28,
I28))))))))))+J28)</f>
        <v/>
      </c>
      <c r="L28" s="98"/>
      <c r="N28" s="96" t="s">
        <v>122</v>
      </c>
      <c r="O28" s="86">
        <f>Nastavení!A18*E14/100+Nastavení!A11</f>
        <v>4.7</v>
      </c>
      <c r="P28" s="86">
        <f>Nastavení!A18*E14/100+Nastavení!A11</f>
        <v>4.7</v>
      </c>
    </row>
    <row r="29" spans="1:16" x14ac:dyDescent="0.3">
      <c r="A29" s="144"/>
      <c r="B29" s="109"/>
      <c r="C29" s="25" t="s">
        <v>36</v>
      </c>
      <c r="D29" s="88"/>
      <c r="E29" s="89"/>
      <c r="F29" s="56"/>
      <c r="G29" s="99"/>
      <c r="H29" s="100"/>
      <c r="I29" s="101"/>
      <c r="J29" s="102"/>
      <c r="K29" s="97"/>
      <c r="L29" s="98"/>
      <c r="N29" s="87"/>
      <c r="O29" s="86"/>
      <c r="P29" s="86"/>
    </row>
    <row r="30" spans="1:16" x14ac:dyDescent="0.3">
      <c r="A30" s="144"/>
      <c r="B30" s="109"/>
      <c r="C30" s="25" t="s">
        <v>35</v>
      </c>
      <c r="D30" s="88"/>
      <c r="E30" s="89"/>
      <c r="F30" s="56"/>
      <c r="G30" s="99"/>
      <c r="H30" s="100"/>
      <c r="I30" s="101"/>
      <c r="J30" s="102"/>
      <c r="K30" s="97" t="str">
        <f>IF(G30="","",
IF(AND(G30=Nastavení!$A$26,$E$18&gt;0,$C$16=Nastavení!$B$11),$O$24*H30,
IF(AND(G30=Nastavení!$A$26,$E$18&gt;0,$C$16=Nastavení!$B$12),$P$24*H30,
IF(AND(G30=Nastavení!$A$26,$E$18=0,$C$17=Nastavení!$B$15,$C$16=Nastavení!$B$11),$O$25*H30,
IF(AND(G30=Nastavení!$A$26,$E$18=0,$C$17=Nastavení!$B$15,$C$16=Nastavení!$B$12),$P$25*H30,
IF(AND(G30=Nastavení!$A$26,$E$18=0,$C$17=Nastavení!$B$16,$C$16=Nastavení!$B$11),$O$26*H30,
IF(AND(G30=Nastavení!$A$26,$E$18=0,$C$17=Nastavení!$B$16,$C$16=Nastavení!$B$12),$P$26*H30,
IF(AND(G30=Nastavení!$A$26,$E$18=0,$C$17=Nastavení!$B$17,$C$16=Nastavení!$B$11),$O$27*H30,
IF(AND(G30=Nastavení!$A$26,$E$18=0,$C$17=Nastavení!$B$17,$C$16=Nastavení!$B$12),$P$27*H30,
IF(AND(G30=Nastavení!$A$26,$E$18=0,$C$17=Nastavení!$B$18,$C$16=Nastavení!$B$11),$O$28*H30,
IF(AND(G30=Nastavení!$A$26,$E$18=0,$C$17=Nastavení!$B$18,$C$16=Nastavení!$B$12),$P$28*H30,
I30))))))))))+J30)</f>
        <v/>
      </c>
      <c r="L30" s="98"/>
      <c r="N30" s="87"/>
      <c r="O30" s="86"/>
      <c r="P30" s="86"/>
    </row>
    <row r="31" spans="1:16" x14ac:dyDescent="0.3">
      <c r="A31" s="144"/>
      <c r="B31" s="109"/>
      <c r="C31" s="25" t="s">
        <v>36</v>
      </c>
      <c r="D31" s="88"/>
      <c r="E31" s="89"/>
      <c r="F31" s="56"/>
      <c r="G31" s="99"/>
      <c r="H31" s="100"/>
      <c r="I31" s="101"/>
      <c r="J31" s="102"/>
      <c r="K31" s="97"/>
      <c r="L31" s="98"/>
      <c r="N31" s="87"/>
      <c r="O31" s="86"/>
      <c r="P31" s="86"/>
    </row>
    <row r="32" spans="1:16" x14ac:dyDescent="0.3">
      <c r="A32" s="144"/>
      <c r="B32" s="109"/>
      <c r="C32" s="25" t="s">
        <v>35</v>
      </c>
      <c r="D32" s="88"/>
      <c r="E32" s="89"/>
      <c r="F32" s="56"/>
      <c r="G32" s="99"/>
      <c r="H32" s="100"/>
      <c r="I32" s="101"/>
      <c r="J32" s="102"/>
      <c r="K32" s="97" t="str">
        <f>IF(G32="","",
IF(AND(G32=Nastavení!$A$26,$E$18&gt;0,$C$16=Nastavení!$B$11),$O$24*H32,
IF(AND(G32=Nastavení!$A$26,$E$18&gt;0,$C$16=Nastavení!$B$12),$P$24*H32,
IF(AND(G32=Nastavení!$A$26,$E$18=0,$C$17=Nastavení!$B$15,$C$16=Nastavení!$B$11),$O$25*H32,
IF(AND(G32=Nastavení!$A$26,$E$18=0,$C$17=Nastavení!$B$15,$C$16=Nastavení!$B$12),$P$25*H32,
IF(AND(G32=Nastavení!$A$26,$E$18=0,$C$17=Nastavení!$B$16,$C$16=Nastavení!$B$11),$O$26*H32,
IF(AND(G32=Nastavení!$A$26,$E$18=0,$C$17=Nastavení!$B$16,$C$16=Nastavení!$B$12),$P$26*H32,
IF(AND(G32=Nastavení!$A$26,$E$18=0,$C$17=Nastavení!$B$17,$C$16=Nastavení!$B$11),$O$27*H32,
IF(AND(G32=Nastavení!$A$26,$E$18=0,$C$17=Nastavení!$B$17,$C$16=Nastavení!$B$12),$P$27*H32,
IF(AND(G32=Nastavení!$A$26,$E$18=0,$C$17=Nastavení!$B$18,$C$16=Nastavení!$B$11),$O$28*H32,
IF(AND(G32=Nastavení!$A$26,$E$18=0,$C$17=Nastavení!$B$18,$C$16=Nastavení!$B$12),$P$28*H32,
I32))))))))))+J32)</f>
        <v/>
      </c>
      <c r="L32" s="98"/>
      <c r="N32" s="87"/>
      <c r="O32" s="86"/>
      <c r="P32" s="86"/>
    </row>
    <row r="33" spans="1:16" x14ac:dyDescent="0.3">
      <c r="A33" s="144"/>
      <c r="B33" s="109"/>
      <c r="C33" s="25" t="s">
        <v>36</v>
      </c>
      <c r="D33" s="88"/>
      <c r="E33" s="89"/>
      <c r="F33" s="56"/>
      <c r="G33" s="99"/>
      <c r="H33" s="100"/>
      <c r="I33" s="101"/>
      <c r="J33" s="102"/>
      <c r="K33" s="97"/>
      <c r="L33" s="98"/>
      <c r="N33" s="87"/>
      <c r="O33" s="86"/>
      <c r="P33" s="86"/>
    </row>
    <row r="34" spans="1:16" x14ac:dyDescent="0.3">
      <c r="A34" s="144"/>
      <c r="B34" s="109"/>
      <c r="C34" s="25" t="s">
        <v>35</v>
      </c>
      <c r="D34" s="88"/>
      <c r="E34" s="89"/>
      <c r="F34" s="56"/>
      <c r="G34" s="99"/>
      <c r="H34" s="100"/>
      <c r="I34" s="101"/>
      <c r="J34" s="102"/>
      <c r="K34" s="97" t="str">
        <f>IF(G34="","",
IF(AND(G34=Nastavení!$A$26,$E$18&gt;0,$C$16=Nastavení!$B$11),$O$24*H34,
IF(AND(G34=Nastavení!$A$26,$E$18&gt;0,$C$16=Nastavení!$B$12),$P$24*H34,
IF(AND(G34=Nastavení!$A$26,$E$18=0,$C$17=Nastavení!$B$15,$C$16=Nastavení!$B$11),$O$25*H34,
IF(AND(G34=Nastavení!$A$26,$E$18=0,$C$17=Nastavení!$B$15,$C$16=Nastavení!$B$12),$P$25*H34,
IF(AND(G34=Nastavení!$A$26,$E$18=0,$C$17=Nastavení!$B$16,$C$16=Nastavení!$B$11),$O$26*H34,
IF(AND(G34=Nastavení!$A$26,$E$18=0,$C$17=Nastavení!$B$16,$C$16=Nastavení!$B$12),$P$26*H34,
IF(AND(G34=Nastavení!$A$26,$E$18=0,$C$17=Nastavení!$B$17,$C$16=Nastavení!$B$11),$O$27*H34,
IF(AND(G34=Nastavení!$A$26,$E$18=0,$C$17=Nastavení!$B$17,$C$16=Nastavení!$B$12),$P$27*H34,
IF(AND(G34=Nastavení!$A$26,$E$18=0,$C$17=Nastavení!$B$18,$C$16=Nastavení!$B$11),$O$28*H34,
IF(AND(G34=Nastavení!$A$26,$E$18=0,$C$17=Nastavení!$B$18,$C$16=Nastavení!$B$12),$P$28*H34,
I34))))))))))+J34)</f>
        <v/>
      </c>
      <c r="L34" s="98"/>
      <c r="N34" s="87"/>
      <c r="O34" s="86"/>
      <c r="P34" s="86"/>
    </row>
    <row r="35" spans="1:16" x14ac:dyDescent="0.3">
      <c r="A35" s="144"/>
      <c r="B35" s="109"/>
      <c r="C35" s="25" t="s">
        <v>36</v>
      </c>
      <c r="D35" s="88"/>
      <c r="E35" s="89"/>
      <c r="F35" s="56"/>
      <c r="G35" s="99"/>
      <c r="H35" s="100"/>
      <c r="I35" s="101"/>
      <c r="J35" s="102"/>
      <c r="K35" s="97"/>
      <c r="L35" s="98"/>
      <c r="N35" s="87"/>
      <c r="O35" s="86"/>
      <c r="P35" s="86"/>
    </row>
    <row r="36" spans="1:16" x14ac:dyDescent="0.3">
      <c r="A36" s="144"/>
      <c r="B36" s="109"/>
      <c r="C36" s="25" t="s">
        <v>35</v>
      </c>
      <c r="D36" s="103"/>
      <c r="E36" s="104"/>
      <c r="F36" s="56"/>
      <c r="G36" s="99"/>
      <c r="H36" s="100"/>
      <c r="I36" s="101"/>
      <c r="J36" s="102"/>
      <c r="K36" s="97" t="str">
        <f>IF(G36="","",
IF(AND(G36=Nastavení!$A$26,$E$18&gt;0,$C$16=Nastavení!$B$11),$O$24*H36,
IF(AND(G36=Nastavení!$A$26,$E$18&gt;0,$C$16=Nastavení!$B$12),$P$24*H36,
IF(AND(G36=Nastavení!$A$26,$E$18=0,$C$17=Nastavení!$B$15,$C$16=Nastavení!$B$11),$O$25*H36,
IF(AND(G36=Nastavení!$A$26,$E$18=0,$C$17=Nastavení!$B$15,$C$16=Nastavení!$B$12),$P$25*H36,
IF(AND(G36=Nastavení!$A$26,$E$18=0,$C$17=Nastavení!$B$16,$C$16=Nastavení!$B$11),$O$26*H36,
IF(AND(G36=Nastavení!$A$26,$E$18=0,$C$17=Nastavení!$B$16,$C$16=Nastavení!$B$12),$P$26*H36,
IF(AND(G36=Nastavení!$A$26,$E$18=0,$C$17=Nastavení!$B$17,$C$16=Nastavení!$B$11),$O$27*H36,
IF(AND(G36=Nastavení!$A$26,$E$18=0,$C$17=Nastavení!$B$17,$C$16=Nastavení!$B$12),$P$27*H36,
IF(AND(G36=Nastavení!$A$26,$E$18=0,$C$17=Nastavení!$B$18,$C$16=Nastavení!$B$11),$O$28*H36,
IF(AND(G36=Nastavení!$A$26,$E$18=0,$C$17=Nastavení!$B$18,$C$16=Nastavení!$B$12),$P$28*H36,
I36))))))))))+J36)</f>
        <v/>
      </c>
      <c r="L36" s="98"/>
    </row>
    <row r="37" spans="1:16" x14ac:dyDescent="0.3">
      <c r="A37" s="144"/>
      <c r="B37" s="109"/>
      <c r="C37" s="25" t="s">
        <v>36</v>
      </c>
      <c r="D37" s="103"/>
      <c r="E37" s="104"/>
      <c r="F37" s="56"/>
      <c r="G37" s="99"/>
      <c r="H37" s="100"/>
      <c r="I37" s="101"/>
      <c r="J37" s="102"/>
      <c r="K37" s="97"/>
      <c r="L37" s="98"/>
    </row>
    <row r="38" spans="1:16" x14ac:dyDescent="0.3">
      <c r="A38" s="144"/>
      <c r="B38" s="109"/>
      <c r="C38" s="25" t="s">
        <v>35</v>
      </c>
      <c r="D38" s="88"/>
      <c r="E38" s="89"/>
      <c r="F38" s="56"/>
      <c r="G38" s="99"/>
      <c r="H38" s="100"/>
      <c r="I38" s="101"/>
      <c r="J38" s="102"/>
      <c r="K38" s="97" t="str">
        <f>IF(G38="","",
IF(AND(G38=Nastavení!$A$26,$E$18&gt;0,$C$16=Nastavení!$B$11),$O$24*H38,
IF(AND(G38=Nastavení!$A$26,$E$18&gt;0,$C$16=Nastavení!$B$12),$P$24*H38,
IF(AND(G38=Nastavení!$A$26,$E$18=0,$C$17=Nastavení!$B$15,$C$16=Nastavení!$B$11),$O$25*H38,
IF(AND(G38=Nastavení!$A$26,$E$18=0,$C$17=Nastavení!$B$15,$C$16=Nastavení!$B$12),$P$25*H38,
IF(AND(G38=Nastavení!$A$26,$E$18=0,$C$17=Nastavení!$B$16,$C$16=Nastavení!$B$11),$O$26*H38,
IF(AND(G38=Nastavení!$A$26,$E$18=0,$C$17=Nastavení!$B$16,$C$16=Nastavení!$B$12),$P$26*H38,
IF(AND(G38=Nastavení!$A$26,$E$18=0,$C$17=Nastavení!$B$17,$C$16=Nastavení!$B$11),$O$27*H38,
IF(AND(G38=Nastavení!$A$26,$E$18=0,$C$17=Nastavení!$B$17,$C$16=Nastavení!$B$12),$P$27*H38,
IF(AND(G38=Nastavení!$A$26,$E$18=0,$C$17=Nastavení!$B$18,$C$16=Nastavení!$B$11),$O$28*H38,
IF(AND(G38=Nastavení!$A$26,$E$18=0,$C$17=Nastavení!$B$18,$C$16=Nastavení!$B$12),$P$28*H38,
I38))))))))))+J38)</f>
        <v/>
      </c>
      <c r="L38" s="98"/>
    </row>
    <row r="39" spans="1:16" x14ac:dyDescent="0.3">
      <c r="A39" s="144"/>
      <c r="B39" s="109"/>
      <c r="C39" s="25" t="s">
        <v>36</v>
      </c>
      <c r="D39" s="88"/>
      <c r="E39" s="89"/>
      <c r="F39" s="56"/>
      <c r="G39" s="99"/>
      <c r="H39" s="100"/>
      <c r="I39" s="101"/>
      <c r="J39" s="102"/>
      <c r="K39" s="97"/>
      <c r="L39" s="98"/>
    </row>
    <row r="40" spans="1:16" x14ac:dyDescent="0.3">
      <c r="A40" s="144"/>
      <c r="B40" s="109"/>
      <c r="C40" s="25" t="s">
        <v>35</v>
      </c>
      <c r="D40" s="88"/>
      <c r="E40" s="89"/>
      <c r="F40" s="56"/>
      <c r="G40" s="99"/>
      <c r="H40" s="100"/>
      <c r="I40" s="101"/>
      <c r="J40" s="102"/>
      <c r="K40" s="97" t="str">
        <f>IF(G40="","",
IF(AND(G40=Nastavení!$A$26,$E$18&gt;0,$C$16=Nastavení!$B$11),$O$24*H40,
IF(AND(G40=Nastavení!$A$26,$E$18&gt;0,$C$16=Nastavení!$B$12),$P$24*H40,
IF(AND(G40=Nastavení!$A$26,$E$18=0,$C$17=Nastavení!$B$15,$C$16=Nastavení!$B$11),$O$25*H40,
IF(AND(G40=Nastavení!$A$26,$E$18=0,$C$17=Nastavení!$B$15,$C$16=Nastavení!$B$12),$P$25*H40,
IF(AND(G40=Nastavení!$A$26,$E$18=0,$C$17=Nastavení!$B$16,$C$16=Nastavení!$B$11),$O$26*H40,
IF(AND(G40=Nastavení!$A$26,$E$18=0,$C$17=Nastavení!$B$16,$C$16=Nastavení!$B$12),$P$26*H40,
IF(AND(G40=Nastavení!$A$26,$E$18=0,$C$17=Nastavení!$B$17,$C$16=Nastavení!$B$11),$O$27*H40,
IF(AND(G40=Nastavení!$A$26,$E$18=0,$C$17=Nastavení!$B$17,$C$16=Nastavení!$B$12),$P$27*H40,
IF(AND(G40=Nastavení!$A$26,$E$18=0,$C$17=Nastavení!$B$18,$C$16=Nastavení!$B$11),$O$28*H40,
IF(AND(G40=Nastavení!$A$26,$E$18=0,$C$17=Nastavení!$B$18,$C$16=Nastavení!$B$12),$P$28*H40,
I40))))))))))+J40)</f>
        <v/>
      </c>
      <c r="L40" s="98"/>
    </row>
    <row r="41" spans="1:16" x14ac:dyDescent="0.3">
      <c r="A41" s="144"/>
      <c r="B41" s="109"/>
      <c r="C41" s="25" t="s">
        <v>36</v>
      </c>
      <c r="D41" s="88"/>
      <c r="E41" s="89"/>
      <c r="F41" s="56"/>
      <c r="G41" s="99"/>
      <c r="H41" s="100"/>
      <c r="I41" s="101"/>
      <c r="J41" s="102"/>
      <c r="K41" s="97"/>
      <c r="L41" s="98"/>
    </row>
    <row r="42" spans="1:16" x14ac:dyDescent="0.3">
      <c r="A42" s="144"/>
      <c r="B42" s="109"/>
      <c r="C42" s="25" t="s">
        <v>35</v>
      </c>
      <c r="D42" s="103"/>
      <c r="E42" s="104"/>
      <c r="F42" s="56"/>
      <c r="G42" s="99"/>
      <c r="H42" s="100"/>
      <c r="I42" s="101"/>
      <c r="J42" s="102"/>
      <c r="K42" s="97" t="str">
        <f>IF(G42="","",
IF(AND(G42=Nastavení!$A$26,$E$18&gt;0,$C$16=Nastavení!$B$11),$O$24*H42,
IF(AND(G42=Nastavení!$A$26,$E$18&gt;0,$C$16=Nastavení!$B$12),$P$24*H42,
IF(AND(G42=Nastavení!$A$26,$E$18=0,$C$17=Nastavení!$B$15,$C$16=Nastavení!$B$11),$O$25*H42,
IF(AND(G42=Nastavení!$A$26,$E$18=0,$C$17=Nastavení!$B$15,$C$16=Nastavení!$B$12),$P$25*H42,
IF(AND(G42=Nastavení!$A$26,$E$18=0,$C$17=Nastavení!$B$16,$C$16=Nastavení!$B$11),$O$26*H42,
IF(AND(G42=Nastavení!$A$26,$E$18=0,$C$17=Nastavení!$B$16,$C$16=Nastavení!$B$12),$P$26*H42,
IF(AND(G42=Nastavení!$A$26,$E$18=0,$C$17=Nastavení!$B$17,$C$16=Nastavení!$B$11),$O$27*H42,
IF(AND(G42=Nastavení!$A$26,$E$18=0,$C$17=Nastavení!$B$17,$C$16=Nastavení!$B$12),$P$27*H42,
IF(AND(G42=Nastavení!$A$26,$E$18=0,$C$17=Nastavení!$B$18,$C$16=Nastavení!$B$11),$O$28*H42,
IF(AND(G42=Nastavení!$A$26,$E$18=0,$C$17=Nastavení!$B$18,$C$16=Nastavení!$B$12),$P$28*H42,
I42))))))))))+J42)</f>
        <v/>
      </c>
      <c r="L42" s="98"/>
    </row>
    <row r="43" spans="1:16" x14ac:dyDescent="0.3">
      <c r="A43" s="144"/>
      <c r="B43" s="109"/>
      <c r="C43" s="25" t="s">
        <v>36</v>
      </c>
      <c r="D43" s="103"/>
      <c r="E43" s="104"/>
      <c r="F43" s="56"/>
      <c r="G43" s="99"/>
      <c r="H43" s="100"/>
      <c r="I43" s="101"/>
      <c r="J43" s="102"/>
      <c r="K43" s="97"/>
      <c r="L43" s="98"/>
    </row>
    <row r="44" spans="1:16" x14ac:dyDescent="0.3">
      <c r="A44" s="144"/>
      <c r="B44" s="109"/>
      <c r="C44" s="25" t="s">
        <v>35</v>
      </c>
      <c r="D44" s="103"/>
      <c r="E44" s="104"/>
      <c r="F44" s="56"/>
      <c r="G44" s="99"/>
      <c r="H44" s="100"/>
      <c r="I44" s="101"/>
      <c r="J44" s="102"/>
      <c r="K44" s="97" t="str">
        <f>IF(G44="","",
IF(AND(G44=Nastavení!$A$26,$E$18&gt;0,$C$16=Nastavení!$B$11),$O$24*H44,
IF(AND(G44=Nastavení!$A$26,$E$18&gt;0,$C$16=Nastavení!$B$12),$P$24*H44,
IF(AND(G44=Nastavení!$A$26,$E$18=0,$C$17=Nastavení!$B$15,$C$16=Nastavení!$B$11),$O$25*H44,
IF(AND(G44=Nastavení!$A$26,$E$18=0,$C$17=Nastavení!$B$15,$C$16=Nastavení!$B$12),$P$25*H44,
IF(AND(G44=Nastavení!$A$26,$E$18=0,$C$17=Nastavení!$B$16,$C$16=Nastavení!$B$11),$O$26*H44,
IF(AND(G44=Nastavení!$A$26,$E$18=0,$C$17=Nastavení!$B$16,$C$16=Nastavení!$B$12),$P$26*H44,
IF(AND(G44=Nastavení!$A$26,$E$18=0,$C$17=Nastavení!$B$17,$C$16=Nastavení!$B$11),$O$27*H44,
IF(AND(G44=Nastavení!$A$26,$E$18=0,$C$17=Nastavení!$B$17,$C$16=Nastavení!$B$12),$P$27*H44,
IF(AND(G44=Nastavení!$A$26,$E$18=0,$C$17=Nastavení!$B$18,$C$16=Nastavení!$B$11),$O$28*H44,
IF(AND(G44=Nastavení!$A$26,$E$18=0,$C$17=Nastavení!$B$18,$C$16=Nastavení!$B$12),$P$28*H44,
I44))))))))))+J44)</f>
        <v/>
      </c>
      <c r="L44" s="98"/>
    </row>
    <row r="45" spans="1:16" x14ac:dyDescent="0.3">
      <c r="A45" s="144"/>
      <c r="B45" s="109"/>
      <c r="C45" s="25" t="s">
        <v>36</v>
      </c>
      <c r="D45" s="103"/>
      <c r="E45" s="104"/>
      <c r="F45" s="56"/>
      <c r="G45" s="99"/>
      <c r="H45" s="100"/>
      <c r="I45" s="101"/>
      <c r="J45" s="102"/>
      <c r="K45" s="97"/>
      <c r="L45" s="98"/>
    </row>
    <row r="46" spans="1:16" x14ac:dyDescent="0.3">
      <c r="A46" s="144"/>
      <c r="B46" s="109"/>
      <c r="C46" s="25" t="s">
        <v>35</v>
      </c>
      <c r="D46" s="103"/>
      <c r="E46" s="104"/>
      <c r="F46" s="56"/>
      <c r="G46" s="99"/>
      <c r="H46" s="100"/>
      <c r="I46" s="101"/>
      <c r="J46" s="102"/>
      <c r="K46" s="97" t="str">
        <f>IF(G46="","",
IF(AND(G46=Nastavení!$A$26,$E$18&gt;0,$C$16=Nastavení!$B$11),$O$24*H46,
IF(AND(G46=Nastavení!$A$26,$E$18&gt;0,$C$16=Nastavení!$B$12),$P$24*H46,
IF(AND(G46=Nastavení!$A$26,$E$18=0,$C$17=Nastavení!$B$15,$C$16=Nastavení!$B$11),$O$25*H46,
IF(AND(G46=Nastavení!$A$26,$E$18=0,$C$17=Nastavení!$B$15,$C$16=Nastavení!$B$12),$P$25*H46,
IF(AND(G46=Nastavení!$A$26,$E$18=0,$C$17=Nastavení!$B$16,$C$16=Nastavení!$B$11),$O$26*H46,
IF(AND(G46=Nastavení!$A$26,$E$18=0,$C$17=Nastavení!$B$16,$C$16=Nastavení!$B$12),$P$26*H46,
IF(AND(G46=Nastavení!$A$26,$E$18=0,$C$17=Nastavení!$B$17,$C$16=Nastavení!$B$11),$O$27*H46,
IF(AND(G46=Nastavení!$A$26,$E$18=0,$C$17=Nastavení!$B$17,$C$16=Nastavení!$B$12),$P$27*H46,
IF(AND(G46=Nastavení!$A$26,$E$18=0,$C$17=Nastavení!$B$18,$C$16=Nastavení!$B$11),$O$28*H46,
IF(AND(G46=Nastavení!$A$26,$E$18=0,$C$17=Nastavení!$B$18,$C$16=Nastavení!$B$12),$P$28*H46,
I46))))))))))+J46)</f>
        <v/>
      </c>
      <c r="L46" s="98"/>
    </row>
    <row r="47" spans="1:16" x14ac:dyDescent="0.3">
      <c r="A47" s="145"/>
      <c r="B47" s="158"/>
      <c r="C47" s="26" t="s">
        <v>36</v>
      </c>
      <c r="D47" s="107"/>
      <c r="E47" s="108"/>
      <c r="F47" s="57"/>
      <c r="G47" s="159"/>
      <c r="H47" s="160"/>
      <c r="I47" s="161"/>
      <c r="J47" s="105"/>
      <c r="K47" s="138"/>
      <c r="L47" s="139"/>
    </row>
    <row r="48" spans="1:16" ht="26.1" customHeight="1" x14ac:dyDescent="0.3">
      <c r="A48" s="7" t="s">
        <v>74</v>
      </c>
      <c r="D48" s="23" t="s">
        <v>99</v>
      </c>
      <c r="H48" s="91"/>
      <c r="I48" s="91"/>
      <c r="J48" s="91"/>
      <c r="K48" s="91"/>
      <c r="L48" s="91"/>
    </row>
    <row r="49" spans="1:12" ht="17.100000000000001" customHeight="1" x14ac:dyDescent="0.3">
      <c r="A49" s="129" t="s">
        <v>115</v>
      </c>
      <c r="B49" s="130"/>
      <c r="C49" s="133">
        <f>SUM(K20:K47)</f>
        <v>0</v>
      </c>
      <c r="D49" s="125"/>
      <c r="H49" s="91"/>
      <c r="I49" s="91"/>
      <c r="J49" s="91"/>
      <c r="K49" s="91"/>
      <c r="L49" s="91"/>
    </row>
    <row r="50" spans="1:12" ht="17.100000000000001" customHeight="1" x14ac:dyDescent="0.3">
      <c r="A50" s="131"/>
      <c r="B50" s="132"/>
      <c r="C50" s="134"/>
      <c r="D50" s="126"/>
      <c r="H50" s="91"/>
      <c r="I50" s="191" t="s">
        <v>110</v>
      </c>
      <c r="J50" s="191"/>
      <c r="K50" s="191"/>
      <c r="L50" s="191"/>
    </row>
    <row r="51" spans="1:12" ht="17.100000000000001" customHeight="1" x14ac:dyDescent="0.3">
      <c r="A51" s="131" t="s">
        <v>90</v>
      </c>
      <c r="B51" s="132"/>
      <c r="C51" s="134">
        <f>I11</f>
        <v>0</v>
      </c>
      <c r="D51" s="126"/>
      <c r="H51" s="9"/>
      <c r="I51" s="9"/>
      <c r="J51" s="9"/>
      <c r="K51" s="91"/>
      <c r="L51" s="91"/>
    </row>
    <row r="52" spans="1:12" ht="17.100000000000001" customHeight="1" x14ac:dyDescent="0.3">
      <c r="A52" s="135"/>
      <c r="B52" s="136"/>
      <c r="C52" s="137"/>
      <c r="D52" s="127"/>
      <c r="H52" s="9"/>
      <c r="I52" s="9"/>
      <c r="J52" s="9"/>
      <c r="K52" s="91"/>
      <c r="L52" s="91"/>
    </row>
    <row r="53" spans="1:12" ht="17.100000000000001" customHeight="1" x14ac:dyDescent="0.3">
      <c r="A53" s="119" t="s">
        <v>91</v>
      </c>
      <c r="B53" s="120"/>
      <c r="C53" s="123">
        <f>CEILING(C49-C51,1)</f>
        <v>0</v>
      </c>
      <c r="D53" s="125"/>
      <c r="H53" s="9"/>
      <c r="I53" s="191" t="s">
        <v>121</v>
      </c>
      <c r="J53" s="191"/>
      <c r="K53" s="191"/>
      <c r="L53" s="191"/>
    </row>
    <row r="54" spans="1:12" ht="17.100000000000001" customHeight="1" x14ac:dyDescent="0.3">
      <c r="A54" s="121"/>
      <c r="B54" s="122"/>
      <c r="C54" s="124"/>
      <c r="D54" s="128"/>
      <c r="H54" s="9"/>
      <c r="I54" s="9"/>
      <c r="J54" s="9"/>
      <c r="K54" s="91"/>
      <c r="L54" s="91"/>
    </row>
    <row r="55" spans="1:12" ht="17.100000000000001" customHeight="1" x14ac:dyDescent="0.3">
      <c r="H55" s="9"/>
      <c r="I55" s="9"/>
      <c r="J55" s="9"/>
      <c r="K55" s="91"/>
      <c r="L55" s="91"/>
    </row>
    <row r="56" spans="1:12" ht="17.100000000000001" customHeight="1" x14ac:dyDescent="0.3">
      <c r="H56" s="9"/>
      <c r="I56" s="191" t="s">
        <v>111</v>
      </c>
      <c r="J56" s="191"/>
      <c r="K56" s="191"/>
      <c r="L56" s="191"/>
    </row>
    <row r="57" spans="1:12" ht="17.100000000000001" customHeight="1" x14ac:dyDescent="0.3">
      <c r="H57" s="9"/>
      <c r="I57" s="9"/>
      <c r="J57" s="9"/>
      <c r="K57" s="91"/>
      <c r="L57" s="91"/>
    </row>
    <row r="58" spans="1:12" ht="17.100000000000001" customHeight="1" x14ac:dyDescent="0.3">
      <c r="A58" s="140"/>
      <c r="B58" s="140"/>
      <c r="C58" s="141"/>
      <c r="D58" s="141"/>
      <c r="E58" s="22"/>
      <c r="F58" s="142"/>
      <c r="G58" s="142"/>
      <c r="H58" s="9"/>
      <c r="I58" s="9"/>
      <c r="J58" s="9"/>
      <c r="K58" s="91"/>
      <c r="L58" s="91"/>
    </row>
    <row r="59" spans="1:12" ht="17.100000000000001" customHeight="1" x14ac:dyDescent="0.3">
      <c r="A59" s="116" t="s">
        <v>95</v>
      </c>
      <c r="B59" s="116"/>
      <c r="C59" s="117"/>
      <c r="D59" s="117"/>
      <c r="E59" s="71" t="s">
        <v>89</v>
      </c>
      <c r="F59" s="118"/>
      <c r="G59" s="118"/>
      <c r="H59" s="9"/>
      <c r="I59" s="191" t="s">
        <v>112</v>
      </c>
      <c r="J59" s="191"/>
      <c r="K59" s="191"/>
      <c r="L59" s="191"/>
    </row>
    <row r="60" spans="1:12" ht="51.75" customHeight="1" x14ac:dyDescent="0.3">
      <c r="A60" s="110" t="str">
        <f>"RNDr. Milan Macek, CSc., "&amp; YEAR(Nastavení!B1)</f>
        <v>RNDr. Milan Macek, CSc., 2022</v>
      </c>
      <c r="B60" s="110"/>
      <c r="C60" s="110"/>
      <c r="D60" s="110"/>
      <c r="E60" s="110"/>
      <c r="F60" s="110"/>
      <c r="G60" s="110"/>
      <c r="H60" s="110"/>
    </row>
    <row r="61" spans="1:12" hidden="1" x14ac:dyDescent="0.3"/>
    <row r="62" spans="1:12" hidden="1" x14ac:dyDescent="0.3"/>
    <row r="63" spans="1:12" hidden="1" x14ac:dyDescent="0.3"/>
    <row r="64" spans="1:12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</sheetData>
  <sheetProtection algorithmName="SHA-512" hashValue="gnztBitMnoUnYAaJ5BdkhGA3ejSFLkMwpJtTvrF5Q8zrh/6IwaJX4iAfkZBPg8osG1QeEKW/M7W/hKNsxcvYcA==" saltValue="f7nqtH/b5CpSCIupxkKkvg==" spinCount="100000" sheet="1" selectLockedCells="1"/>
  <mergeCells count="178">
    <mergeCell ref="K10:L10"/>
    <mergeCell ref="K12:L12"/>
    <mergeCell ref="I50:L50"/>
    <mergeCell ref="I53:L53"/>
    <mergeCell ref="I56:L56"/>
    <mergeCell ref="I59:L59"/>
    <mergeCell ref="A1:B1"/>
    <mergeCell ref="C1:K1"/>
    <mergeCell ref="L1:L2"/>
    <mergeCell ref="A2:B2"/>
    <mergeCell ref="C2:K2"/>
    <mergeCell ref="A3:L3"/>
    <mergeCell ref="A4:D4"/>
    <mergeCell ref="E4:I4"/>
    <mergeCell ref="J4:K4"/>
    <mergeCell ref="A5:D5"/>
    <mergeCell ref="E5:L5"/>
    <mergeCell ref="A6:C6"/>
    <mergeCell ref="D6:E6"/>
    <mergeCell ref="H6:J6"/>
    <mergeCell ref="K6:L6"/>
    <mergeCell ref="A10:B10"/>
    <mergeCell ref="C10:E10"/>
    <mergeCell ref="G10:H10"/>
    <mergeCell ref="I10:J10"/>
    <mergeCell ref="L44:L45"/>
    <mergeCell ref="B46:B47"/>
    <mergeCell ref="G46:G47"/>
    <mergeCell ref="H46:H47"/>
    <mergeCell ref="I46:I47"/>
    <mergeCell ref="A11:H11"/>
    <mergeCell ref="I11:J11"/>
    <mergeCell ref="A7:C7"/>
    <mergeCell ref="D7:H7"/>
    <mergeCell ref="I7:K7"/>
    <mergeCell ref="A8:C8"/>
    <mergeCell ref="D8:L8"/>
    <mergeCell ref="A9:L9"/>
    <mergeCell ref="A14:A18"/>
    <mergeCell ref="B14:D14"/>
    <mergeCell ref="B15:C15"/>
    <mergeCell ref="D15:E15"/>
    <mergeCell ref="C16:E16"/>
    <mergeCell ref="C17:E17"/>
    <mergeCell ref="B18:D18"/>
    <mergeCell ref="A12:B12"/>
    <mergeCell ref="C12:E12"/>
    <mergeCell ref="G12:H12"/>
    <mergeCell ref="I12:J12"/>
    <mergeCell ref="P15:P23"/>
    <mergeCell ref="L22:L23"/>
    <mergeCell ref="B24:B25"/>
    <mergeCell ref="G24:G25"/>
    <mergeCell ref="H24:H25"/>
    <mergeCell ref="I24:I25"/>
    <mergeCell ref="K24:K25"/>
    <mergeCell ref="L24:L25"/>
    <mergeCell ref="D25:E25"/>
    <mergeCell ref="O15:O23"/>
    <mergeCell ref="K20:K21"/>
    <mergeCell ref="L20:L21"/>
    <mergeCell ref="B22:B23"/>
    <mergeCell ref="G22:G23"/>
    <mergeCell ref="H22:H23"/>
    <mergeCell ref="I22:I23"/>
    <mergeCell ref="K22:K23"/>
    <mergeCell ref="J20:J21"/>
    <mergeCell ref="J22:J23"/>
    <mergeCell ref="J24:J25"/>
    <mergeCell ref="B20:B21"/>
    <mergeCell ref="G20:G21"/>
    <mergeCell ref="H20:H21"/>
    <mergeCell ref="K46:K47"/>
    <mergeCell ref="L46:L47"/>
    <mergeCell ref="B44:B45"/>
    <mergeCell ref="G44:G45"/>
    <mergeCell ref="H44:H45"/>
    <mergeCell ref="I44:I45"/>
    <mergeCell ref="K44:K45"/>
    <mergeCell ref="A58:B58"/>
    <mergeCell ref="C58:D58"/>
    <mergeCell ref="F58:G58"/>
    <mergeCell ref="A19:A47"/>
    <mergeCell ref="B26:B27"/>
    <mergeCell ref="G26:G27"/>
    <mergeCell ref="H26:H27"/>
    <mergeCell ref="K26:K27"/>
    <mergeCell ref="L26:L27"/>
    <mergeCell ref="B36:B37"/>
    <mergeCell ref="D27:E27"/>
    <mergeCell ref="D36:E36"/>
    <mergeCell ref="D37:E37"/>
    <mergeCell ref="L28:L29"/>
    <mergeCell ref="L30:L31"/>
    <mergeCell ref="L32:L33"/>
    <mergeCell ref="L34:L35"/>
    <mergeCell ref="A60:H60"/>
    <mergeCell ref="C19:E19"/>
    <mergeCell ref="D20:E20"/>
    <mergeCell ref="D21:E21"/>
    <mergeCell ref="D22:E22"/>
    <mergeCell ref="D23:E23"/>
    <mergeCell ref="D24:E24"/>
    <mergeCell ref="B42:B43"/>
    <mergeCell ref="G42:G43"/>
    <mergeCell ref="H42:H43"/>
    <mergeCell ref="A59:B59"/>
    <mergeCell ref="C59:D59"/>
    <mergeCell ref="F59:G59"/>
    <mergeCell ref="A53:B54"/>
    <mergeCell ref="C53:C54"/>
    <mergeCell ref="D49:D50"/>
    <mergeCell ref="D51:D52"/>
    <mergeCell ref="D53:D54"/>
    <mergeCell ref="A49:B50"/>
    <mergeCell ref="C49:C50"/>
    <mergeCell ref="A51:B52"/>
    <mergeCell ref="C51:C52"/>
    <mergeCell ref="D26:E26"/>
    <mergeCell ref="I26:I27"/>
    <mergeCell ref="I20:I21"/>
    <mergeCell ref="D43:E43"/>
    <mergeCell ref="D44:E44"/>
    <mergeCell ref="D45:E45"/>
    <mergeCell ref="D46:E46"/>
    <mergeCell ref="D47:E47"/>
    <mergeCell ref="B38:B39"/>
    <mergeCell ref="B40:B41"/>
    <mergeCell ref="B28:B29"/>
    <mergeCell ref="B30:B31"/>
    <mergeCell ref="B32:B33"/>
    <mergeCell ref="B34:B35"/>
    <mergeCell ref="I32:I33"/>
    <mergeCell ref="I34:I35"/>
    <mergeCell ref="H28:H29"/>
    <mergeCell ref="H30:H31"/>
    <mergeCell ref="H32:H33"/>
    <mergeCell ref="H34:H35"/>
    <mergeCell ref="G38:G39"/>
    <mergeCell ref="G40:G41"/>
    <mergeCell ref="I36:I37"/>
    <mergeCell ref="J26:J27"/>
    <mergeCell ref="J36:J37"/>
    <mergeCell ref="D42:E42"/>
    <mergeCell ref="J44:J45"/>
    <mergeCell ref="J46:J47"/>
    <mergeCell ref="K28:K29"/>
    <mergeCell ref="K30:K31"/>
    <mergeCell ref="K32:K33"/>
    <mergeCell ref="K34:K35"/>
    <mergeCell ref="J38:J39"/>
    <mergeCell ref="J40:J41"/>
    <mergeCell ref="K38:K39"/>
    <mergeCell ref="K42:K43"/>
    <mergeCell ref="J28:J29"/>
    <mergeCell ref="J30:J31"/>
    <mergeCell ref="J32:J33"/>
    <mergeCell ref="J34:J35"/>
    <mergeCell ref="J42:J43"/>
    <mergeCell ref="H38:H39"/>
    <mergeCell ref="H40:H41"/>
    <mergeCell ref="I38:I39"/>
    <mergeCell ref="I40:I41"/>
    <mergeCell ref="I28:I29"/>
    <mergeCell ref="I30:I31"/>
    <mergeCell ref="K36:K37"/>
    <mergeCell ref="L42:L43"/>
    <mergeCell ref="G28:G29"/>
    <mergeCell ref="G30:G31"/>
    <mergeCell ref="G32:G33"/>
    <mergeCell ref="G34:G35"/>
    <mergeCell ref="K40:K41"/>
    <mergeCell ref="L38:L39"/>
    <mergeCell ref="L40:L41"/>
    <mergeCell ref="G36:G37"/>
    <mergeCell ref="H36:H37"/>
    <mergeCell ref="I42:I43"/>
    <mergeCell ref="L36:L37"/>
  </mergeCells>
  <conditionalFormatting sqref="I11 G10:H10 G6 K6 C12 C10 C1:C2 E4:E5 J4 D6:D8 L4 G12:H12">
    <cfRule type="expression" dxfId="17" priority="10">
      <formula>C1=""</formula>
    </cfRule>
  </conditionalFormatting>
  <conditionalFormatting sqref="E14 C16:C17">
    <cfRule type="expression" dxfId="16" priority="6">
      <formula>C14=""</formula>
    </cfRule>
  </conditionalFormatting>
  <conditionalFormatting sqref="E18">
    <cfRule type="expression" dxfId="15" priority="5">
      <formula>E18=""</formula>
    </cfRule>
  </conditionalFormatting>
  <conditionalFormatting sqref="D15">
    <cfRule type="expression" dxfId="14" priority="3">
      <formula>D15=""</formula>
    </cfRule>
  </conditionalFormatting>
  <conditionalFormatting sqref="I7 L7">
    <cfRule type="expression" dxfId="13" priority="1">
      <formula>I7=""</formula>
    </cfRule>
  </conditionalFormatting>
  <dataValidations count="4">
    <dataValidation type="date" allowBlank="1" showInputMessage="1" showErrorMessage="1" sqref="B22:B47">
      <formula1>$D$6</formula1>
      <formula2>$K$6</formula2>
    </dataValidation>
    <dataValidation type="date" operator="lessThanOrEqual" allowBlank="1" showInputMessage="1" showErrorMessage="1" sqref="G10:H10">
      <formula1>D6</formula1>
    </dataValidation>
    <dataValidation type="date" operator="lessThanOrEqual" allowBlank="1" showInputMessage="1" showErrorMessage="1" sqref="G12:H12">
      <formula1>D6</formula1>
    </dataValidation>
    <dataValidation type="time" allowBlank="1" showInputMessage="1" showErrorMessage="1" sqref="F21:F47 G6">
      <formula1>0</formula1>
      <formula2>0.999305555555556</formula2>
    </dataValidation>
  </dataValidations>
  <printOptions horizontalCentered="1" verticalCentered="1"/>
  <pageMargins left="0.98425196850393704" right="0.39370078740157483" top="0.59055118110236227" bottom="0.19685039370078741" header="0.31496062992125984" footer="0.31496062992125984"/>
  <pageSetup paperSize="9" scale="72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6EDC960C-2705-4DAA-BB41-663BF3C40203}">
            <xm:f>G20=Nastavení!$A$26</xm:f>
            <x14:dxf>
              <font>
                <b val="0"/>
                <i val="0"/>
                <strike/>
                <color rgb="FFFF0000"/>
              </font>
            </x14:dxf>
          </x14:cfRule>
          <xm:sqref>I20:I47</xm:sqref>
        </x14:conditionalFormatting>
        <x14:conditionalFormatting xmlns:xm="http://schemas.microsoft.com/office/excel/2006/main">
          <x14:cfRule type="expression" priority="22" id="{2CE0215C-2293-40B5-9826-2128BE5957DA}">
            <xm:f>G20&lt;&gt;Nastavení!$A$26</xm:f>
            <x14:dxf>
              <font>
                <strike/>
                <color rgb="FFFF0000"/>
              </font>
            </x14:dxf>
          </x14:cfRule>
          <xm:sqref>H20:H47</xm:sqref>
        </x14:conditionalFormatting>
        <x14:conditionalFormatting xmlns:xm="http://schemas.microsoft.com/office/excel/2006/main">
          <x14:cfRule type="expression" priority="2" id="{D149C1E8-FCEB-4170-9C9C-B71294DFF89E}">
            <xm:f>H20=Nastavení!$A$26</xm:f>
            <x14:dxf>
              <font>
                <b val="0"/>
                <i val="0"/>
                <strike/>
                <color rgb="FFFF0000"/>
              </font>
            </x14:dxf>
          </x14:cfRule>
          <xm:sqref>J20:J47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Nastavení!$B$11:$B$12</xm:f>
          </x14:formula1>
          <xm:sqref>C16</xm:sqref>
        </x14:dataValidation>
        <x14:dataValidation type="list" allowBlank="1" showInputMessage="1" showErrorMessage="1">
          <x14:formula1>
            <xm:f>Nastavení!$A$22:$A$30</xm:f>
          </x14:formula1>
          <xm:sqref>G20:G47</xm:sqref>
        </x14:dataValidation>
        <x14:dataValidation type="list" allowBlank="1" showInputMessage="1" showErrorMessage="1">
          <x14:formula1>
            <xm:f>Nastavení!$A$21:$A$30</xm:f>
          </x14:formula1>
          <xm:sqref>L7</xm:sqref>
        </x14:dataValidation>
        <x14:dataValidation type="list" allowBlank="1" showInputMessage="1" showErrorMessage="1">
          <x14:formula1>
            <xm:f>Nastavení!$B$15:$B$18</xm:f>
          </x14:formula1>
          <xm:sqref>C17:E17</xm:sqref>
        </x14:dataValidation>
        <x14:dataValidation type="date" allowBlank="1" showInputMessage="1" showErrorMessage="1">
          <x14:formula1>
            <xm:f>Nastavení!B1</xm:f>
          </x14:formula1>
          <x14:formula2>
            <xm:f>Nastavení!C1</xm:f>
          </x14:formula2>
          <xm:sqref>D6</xm:sqref>
        </x14:dataValidation>
        <x14:dataValidation type="date" allowBlank="1" showInputMessage="1" showErrorMessage="1">
          <x14:formula1>
            <xm:f>D6</xm:f>
          </x14:formula1>
          <x14:formula2>
            <xm:f>Nastavení!C1</xm:f>
          </x14:formula2>
          <xm:sqref>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XFC91"/>
  <sheetViews>
    <sheetView showGridLines="0" showRowColHeaders="0" tabSelected="1" workbookViewId="0">
      <selection activeCell="C1" sqref="C1:K1"/>
    </sheetView>
  </sheetViews>
  <sheetFormatPr defaultColWidth="0" defaultRowHeight="14.4" zeroHeight="1" x14ac:dyDescent="0.3"/>
  <cols>
    <col min="1" max="1" width="6.88671875" customWidth="1"/>
    <col min="2" max="2" width="12" customWidth="1"/>
    <col min="3" max="3" width="10.33203125" customWidth="1"/>
    <col min="4" max="4" width="10.88671875" customWidth="1"/>
    <col min="5" max="12" width="10.33203125" customWidth="1"/>
    <col min="13" max="13" width="2.44140625" customWidth="1"/>
    <col min="14" max="14" width="6" hidden="1" customWidth="1"/>
    <col min="15" max="15" width="30.5546875" hidden="1" customWidth="1"/>
    <col min="16" max="17" width="5" hidden="1" customWidth="1"/>
    <col min="18" max="18" width="2.44140625" customWidth="1"/>
    <col min="19" max="16380" width="9.109375" hidden="1"/>
    <col min="16381" max="16381" width="9.109375" hidden="1" customWidth="1"/>
    <col min="16382" max="16383" width="9.109375" hidden="1"/>
    <col min="16384" max="16384" width="5.109375" hidden="1"/>
  </cols>
  <sheetData>
    <row r="1" spans="1:17" ht="26.4" x14ac:dyDescent="0.3">
      <c r="A1" s="176" t="s">
        <v>79</v>
      </c>
      <c r="B1" s="177"/>
      <c r="C1" s="192" t="s">
        <v>80</v>
      </c>
      <c r="D1" s="192"/>
      <c r="E1" s="192"/>
      <c r="F1" s="192"/>
      <c r="G1" s="192"/>
      <c r="H1" s="192"/>
      <c r="I1" s="192"/>
      <c r="J1" s="192"/>
      <c r="K1" s="192"/>
      <c r="L1" s="193">
        <f>(YEAR(Nastavení!B1))</f>
        <v>2022</v>
      </c>
    </row>
    <row r="2" spans="1:17" ht="15" customHeight="1" x14ac:dyDescent="0.3">
      <c r="A2" s="180" t="s">
        <v>81</v>
      </c>
      <c r="B2" s="181"/>
      <c r="C2" s="195" t="s">
        <v>97</v>
      </c>
      <c r="D2" s="195"/>
      <c r="E2" s="195"/>
      <c r="F2" s="195"/>
      <c r="G2" s="195"/>
      <c r="H2" s="195"/>
      <c r="I2" s="195"/>
      <c r="J2" s="195"/>
      <c r="K2" s="195"/>
      <c r="L2" s="194"/>
      <c r="M2" s="9"/>
      <c r="N2" s="9"/>
    </row>
    <row r="3" spans="1:17" ht="39" customHeight="1" x14ac:dyDescent="0.3">
      <c r="A3" s="196" t="str">
        <f>"F45: Cestovní příkaz pro pracovní cesty v České republice "</f>
        <v xml:space="preserve">F45: Cestovní příkaz pro pracovní cesty v České republice 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9"/>
      <c r="N3" s="9"/>
    </row>
    <row r="4" spans="1:17" ht="15.6" x14ac:dyDescent="0.3">
      <c r="A4" s="197" t="s">
        <v>82</v>
      </c>
      <c r="B4" s="198"/>
      <c r="C4" s="198"/>
      <c r="D4" s="199"/>
      <c r="E4" s="200"/>
      <c r="F4" s="200"/>
      <c r="G4" s="200"/>
      <c r="H4" s="200"/>
      <c r="I4" s="200"/>
      <c r="J4" s="201" t="s">
        <v>101</v>
      </c>
      <c r="K4" s="202"/>
      <c r="L4" s="24"/>
    </row>
    <row r="5" spans="1:17" x14ac:dyDescent="0.3">
      <c r="A5" s="165" t="s">
        <v>83</v>
      </c>
      <c r="B5" s="166"/>
      <c r="C5" s="166"/>
      <c r="D5" s="167"/>
      <c r="E5" s="168"/>
      <c r="F5" s="168"/>
      <c r="G5" s="168"/>
      <c r="H5" s="168"/>
      <c r="I5" s="168"/>
      <c r="J5" s="168"/>
      <c r="K5" s="168"/>
      <c r="L5" s="171"/>
    </row>
    <row r="6" spans="1:17" x14ac:dyDescent="0.3">
      <c r="A6" s="162" t="s">
        <v>84</v>
      </c>
      <c r="B6" s="163"/>
      <c r="C6" s="163"/>
      <c r="D6" s="203"/>
      <c r="E6" s="203"/>
      <c r="F6" s="80" t="s">
        <v>88</v>
      </c>
      <c r="G6" s="79"/>
      <c r="H6" s="204" t="s">
        <v>85</v>
      </c>
      <c r="I6" s="205"/>
      <c r="J6" s="205"/>
      <c r="K6" s="203"/>
      <c r="L6" s="206"/>
    </row>
    <row r="7" spans="1:17" x14ac:dyDescent="0.3">
      <c r="A7" s="165" t="s">
        <v>86</v>
      </c>
      <c r="B7" s="166"/>
      <c r="C7" s="167"/>
      <c r="D7" s="168"/>
      <c r="E7" s="168"/>
      <c r="F7" s="168"/>
      <c r="G7" s="168"/>
      <c r="H7" s="168"/>
      <c r="I7" s="169" t="s">
        <v>93</v>
      </c>
      <c r="J7" s="170"/>
      <c r="K7" s="170"/>
      <c r="L7" s="78"/>
    </row>
    <row r="8" spans="1:17" x14ac:dyDescent="0.3">
      <c r="A8" s="165" t="s">
        <v>87</v>
      </c>
      <c r="B8" s="166"/>
      <c r="C8" s="167"/>
      <c r="D8" s="168"/>
      <c r="E8" s="168"/>
      <c r="F8" s="168"/>
      <c r="G8" s="168"/>
      <c r="H8" s="168"/>
      <c r="I8" s="168"/>
      <c r="J8" s="168"/>
      <c r="K8" s="168"/>
      <c r="L8" s="171"/>
    </row>
    <row r="9" spans="1:17" x14ac:dyDescent="0.3">
      <c r="A9" s="162" t="s">
        <v>104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72"/>
    </row>
    <row r="10" spans="1:17" s="20" customFormat="1" ht="35.25" customHeight="1" x14ac:dyDescent="0.3">
      <c r="A10" s="207" t="s">
        <v>102</v>
      </c>
      <c r="B10" s="188"/>
      <c r="C10" s="208"/>
      <c r="D10" s="208"/>
      <c r="E10" s="209"/>
      <c r="F10" s="81" t="s">
        <v>1</v>
      </c>
      <c r="G10" s="210"/>
      <c r="H10" s="211"/>
      <c r="I10" s="156" t="s">
        <v>106</v>
      </c>
      <c r="J10" s="157"/>
      <c r="K10" s="188"/>
      <c r="L10" s="189"/>
    </row>
    <row r="11" spans="1:17" x14ac:dyDescent="0.3">
      <c r="A11" s="162" t="s">
        <v>103</v>
      </c>
      <c r="B11" s="163"/>
      <c r="C11" s="163"/>
      <c r="D11" s="163"/>
      <c r="E11" s="163"/>
      <c r="F11" s="163"/>
      <c r="G11" s="163"/>
      <c r="H11" s="163"/>
      <c r="I11" s="164">
        <v>0</v>
      </c>
      <c r="J11" s="164"/>
      <c r="K11" s="75"/>
      <c r="L11" s="76"/>
    </row>
    <row r="12" spans="1:17" s="20" customFormat="1" ht="35.25" customHeight="1" x14ac:dyDescent="0.3">
      <c r="A12" s="182" t="s">
        <v>102</v>
      </c>
      <c r="B12" s="183"/>
      <c r="C12" s="184"/>
      <c r="D12" s="184"/>
      <c r="E12" s="185"/>
      <c r="F12" s="82" t="s">
        <v>1</v>
      </c>
      <c r="G12" s="186"/>
      <c r="H12" s="187"/>
      <c r="I12" s="146" t="s">
        <v>105</v>
      </c>
      <c r="J12" s="147"/>
      <c r="K12" s="183"/>
      <c r="L12" s="190"/>
    </row>
    <row r="13" spans="1:17" ht="25.5" customHeight="1" x14ac:dyDescent="0.3">
      <c r="A13" s="7" t="s">
        <v>68</v>
      </c>
      <c r="O13" s="10"/>
      <c r="P13" s="148" t="s">
        <v>57</v>
      </c>
      <c r="Q13" s="148" t="s">
        <v>56</v>
      </c>
    </row>
    <row r="14" spans="1:17" ht="15" customHeight="1" x14ac:dyDescent="0.3">
      <c r="A14" s="247" t="s">
        <v>0</v>
      </c>
      <c r="B14" s="244" t="s">
        <v>1</v>
      </c>
      <c r="C14" s="215" t="s">
        <v>22</v>
      </c>
      <c r="D14" s="216"/>
      <c r="E14" s="216"/>
      <c r="F14" s="216"/>
      <c r="G14" s="125"/>
      <c r="H14" s="212" t="s">
        <v>28</v>
      </c>
      <c r="I14" s="212" t="s">
        <v>67</v>
      </c>
      <c r="J14" s="212" t="s">
        <v>27</v>
      </c>
      <c r="K14" s="212" t="s">
        <v>29</v>
      </c>
      <c r="L14" s="212" t="s">
        <v>100</v>
      </c>
      <c r="O14" s="70"/>
      <c r="P14" s="148"/>
      <c r="Q14" s="148"/>
    </row>
    <row r="15" spans="1:17" ht="15" customHeight="1" x14ac:dyDescent="0.3">
      <c r="A15" s="248"/>
      <c r="B15" s="245"/>
      <c r="C15" s="220" t="s">
        <v>23</v>
      </c>
      <c r="D15" s="219" t="s">
        <v>107</v>
      </c>
      <c r="E15" s="219"/>
      <c r="F15" s="219"/>
      <c r="G15" s="242" t="s">
        <v>26</v>
      </c>
      <c r="H15" s="213"/>
      <c r="I15" s="213"/>
      <c r="J15" s="213"/>
      <c r="K15" s="213"/>
      <c r="L15" s="213"/>
      <c r="N15" s="217" t="s">
        <v>24</v>
      </c>
      <c r="O15" s="70"/>
      <c r="P15" s="148"/>
      <c r="Q15" s="148"/>
    </row>
    <row r="16" spans="1:17" ht="15" customHeight="1" x14ac:dyDescent="0.3">
      <c r="A16" s="249"/>
      <c r="B16" s="246"/>
      <c r="C16" s="221"/>
      <c r="D16" s="35" t="s">
        <v>21</v>
      </c>
      <c r="E16" s="35" t="s">
        <v>18</v>
      </c>
      <c r="F16" s="35" t="s">
        <v>19</v>
      </c>
      <c r="G16" s="243"/>
      <c r="H16" s="214"/>
      <c r="I16" s="214"/>
      <c r="J16" s="214"/>
      <c r="K16" s="214"/>
      <c r="L16" s="214"/>
      <c r="N16" s="218"/>
      <c r="O16" s="70"/>
      <c r="P16" s="148"/>
      <c r="Q16" s="148"/>
    </row>
    <row r="17" spans="1:17" x14ac:dyDescent="0.3">
      <c r="A17" s="48" t="s">
        <v>2</v>
      </c>
      <c r="B17" s="45" t="str">
        <f>IF(D6="","",D6)</f>
        <v/>
      </c>
      <c r="C17" s="73"/>
      <c r="D17" s="74"/>
      <c r="E17" s="74"/>
      <c r="F17" s="74"/>
      <c r="G17" s="34" t="str">
        <f>IF(C17="","",IF(OR(AND(C17=Nastavení!$A$7,COUNTA(D17:F17)=3),AND(C17=Nastavení!$A$6,COUNTA(D17:F17)&gt;=2)),0, IF(C17=Nastavení!$A$8,N17*(1-0.25*COUNTA(D17:F17)),IF(C17=Nastavení!$A$7,N17*(1-0.35*COUNTA(D17:F17)),IF(C17=Nastavení!$A$6,N17*(1-0.7*COUNTA(D17:F17)),IF(C17=Nastavení!$A$5,Nastavení!D$5,0))))))</f>
        <v/>
      </c>
      <c r="H17" s="36"/>
      <c r="I17" s="36"/>
      <c r="J17" s="36"/>
      <c r="K17" s="37" t="str">
        <f>IF(N(G17)+N(H17)+N(I17)+N(J17)=0,"",ROUND(N(G17)+N(H17)+N(I17)+N(J17),2))</f>
        <v/>
      </c>
      <c r="L17" s="38"/>
      <c r="N17" s="33" t="str">
        <f>IF(C17=Nastavení!$A$6,Nastavení!$D$6,IF('Cestovní příkaz'!C17=Nastavení!$A$7,Nastavení!$D$7,IF('Cestovní příkaz'!C17=Nastavení!$A$8,Nastavení!$D$8,"")))</f>
        <v/>
      </c>
      <c r="O17" s="70"/>
      <c r="P17" s="148"/>
      <c r="Q17" s="148"/>
    </row>
    <row r="18" spans="1:17" x14ac:dyDescent="0.3">
      <c r="A18" s="49" t="s">
        <v>3</v>
      </c>
      <c r="B18" s="46" t="str">
        <f t="shared" ref="B18:B32" si="0">IF(B17&lt;$K$6,B17+1,"")</f>
        <v/>
      </c>
      <c r="C18" s="29"/>
      <c r="D18" s="4"/>
      <c r="E18" s="4"/>
      <c r="F18" s="4"/>
      <c r="G18" s="72" t="str">
        <f>IF(C18="","",IF(OR(AND(C18=Nastavení!$A$7,COUNTA(D18:F18)=3),AND(C18=Nastavení!$A$6,COUNTA(D18:F18)&gt;=2)),0, IF(C18=Nastavení!$A$8,N18*(1-0.25*COUNTA(D18:F18)),IF(C18=Nastavení!$A$7,N18*(1-0.35*COUNTA(D18:F18)),IF(C18=Nastavení!$A$6,N18*(1-0.7*COUNTA(D18:F18)),IF(C18=Nastavení!$A$5,Nastavení!D$5,0))))))</f>
        <v/>
      </c>
      <c r="H18" s="39"/>
      <c r="I18" s="39"/>
      <c r="J18" s="39"/>
      <c r="K18" s="40" t="str">
        <f t="shared" ref="K18:K32" si="1">IF(N(G18)+N(H18)+N(I18)+N(J18)=0,"",ROUND(N(G18)+N(H18)+N(I18)+N(J18),2))</f>
        <v/>
      </c>
      <c r="L18" s="41"/>
      <c r="N18" s="3" t="str">
        <f>IF(C18=Nastavení!$A$6,Nastavení!$D$6,IF('Cestovní příkaz'!C18=Nastavení!$A$7,Nastavení!$D$7,IF('Cestovní příkaz'!C18=Nastavení!$A$8,Nastavení!$D$8,"")))</f>
        <v/>
      </c>
      <c r="O18" s="70"/>
      <c r="P18" s="148"/>
      <c r="Q18" s="148"/>
    </row>
    <row r="19" spans="1:17" x14ac:dyDescent="0.3">
      <c r="A19" s="49" t="s">
        <v>4</v>
      </c>
      <c r="B19" s="46" t="str">
        <f t="shared" si="0"/>
        <v/>
      </c>
      <c r="C19" s="29"/>
      <c r="D19" s="4"/>
      <c r="E19" s="4"/>
      <c r="F19" s="4"/>
      <c r="G19" s="72" t="str">
        <f>IF(C19="","",IF(OR(AND(C19=Nastavení!$A$7,COUNTA(D19:F19)=3),AND(C19=Nastavení!$A$6,COUNTA(D19:F19)&gt;=2)),0, IF(C19=Nastavení!$A$8,N19*(1-0.25*COUNTA(D19:F19)),IF(C19=Nastavení!$A$7,N19*(1-0.35*COUNTA(D19:F19)),IF(C19=Nastavení!$A$6,N19*(1-0.7*COUNTA(D19:F19)),IF(C19=Nastavení!$A$5,Nastavení!D$5,0))))))</f>
        <v/>
      </c>
      <c r="H19" s="39"/>
      <c r="I19" s="39"/>
      <c r="J19" s="39"/>
      <c r="K19" s="40" t="str">
        <f t="shared" si="1"/>
        <v/>
      </c>
      <c r="L19" s="41"/>
      <c r="N19" s="3" t="str">
        <f>IF(C19=Nastavení!$A$6,Nastavení!$D$6,IF('Cestovní příkaz'!C19=Nastavení!$A$7,Nastavení!$D$7,IF('Cestovní příkaz'!C19=Nastavení!$A$8,Nastavení!$D$8,"")))</f>
        <v/>
      </c>
      <c r="O19" s="70"/>
      <c r="P19" s="148"/>
      <c r="Q19" s="148"/>
    </row>
    <row r="20" spans="1:17" x14ac:dyDescent="0.3">
      <c r="A20" s="49" t="s">
        <v>5</v>
      </c>
      <c r="B20" s="46" t="str">
        <f t="shared" si="0"/>
        <v/>
      </c>
      <c r="C20" s="29"/>
      <c r="D20" s="4"/>
      <c r="E20" s="4"/>
      <c r="F20" s="4"/>
      <c r="G20" s="72" t="str">
        <f>IF(C20="","",IF(OR(AND(C20=Nastavení!$A$7,COUNTA(D20:F20)=3),AND(C20=Nastavení!$A$6,COUNTA(D20:F20)&gt;=2)),0, IF(C20=Nastavení!$A$8,N20*(1-0.25*COUNTA(D20:F20)),IF(C20=Nastavení!$A$7,N20*(1-0.35*COUNTA(D20:F20)),IF(C20=Nastavení!$A$6,N20*(1-0.7*COUNTA(D20:F20)),IF(C20=Nastavení!$A$5,Nastavení!D$5,0))))))</f>
        <v/>
      </c>
      <c r="H20" s="39"/>
      <c r="I20" s="39"/>
      <c r="J20" s="39"/>
      <c r="K20" s="40" t="str">
        <f t="shared" si="1"/>
        <v/>
      </c>
      <c r="L20" s="41"/>
      <c r="N20" s="3" t="str">
        <f>IF(C20=Nastavení!$A$6,Nastavení!$D$6,IF('Cestovní příkaz'!C20=Nastavení!$A$7,Nastavení!$D$7,IF('Cestovní příkaz'!C20=Nastavení!$A$8,Nastavení!$D$8,"")))</f>
        <v/>
      </c>
      <c r="O20" s="70"/>
      <c r="P20" s="148"/>
      <c r="Q20" s="148"/>
    </row>
    <row r="21" spans="1:17" ht="15" customHeight="1" x14ac:dyDescent="0.3">
      <c r="A21" s="49" t="s">
        <v>6</v>
      </c>
      <c r="B21" s="46" t="str">
        <f t="shared" si="0"/>
        <v/>
      </c>
      <c r="C21" s="29"/>
      <c r="D21" s="4"/>
      <c r="E21" s="4"/>
      <c r="F21" s="4"/>
      <c r="G21" s="72" t="str">
        <f>IF(C21="","",IF(OR(AND(C21=Nastavení!$A$7,COUNTA(D21:F21)=3),AND(C21=Nastavení!$A$6,COUNTA(D21:F21)&gt;=2)),0, IF(C21=Nastavení!$A$8,N21*(1-0.25*COUNTA(D21:F21)),IF(C21=Nastavení!$A$7,N21*(1-0.35*COUNTA(D21:F21)),IF(C21=Nastavení!$A$6,N21*(1-0.7*COUNTA(D21:F21)),IF(C21=Nastavení!$A$5,Nastavení!D$5,0))))))</f>
        <v/>
      </c>
      <c r="H21" s="39"/>
      <c r="I21" s="39"/>
      <c r="J21" s="39"/>
      <c r="K21" s="40" t="str">
        <f t="shared" si="1"/>
        <v/>
      </c>
      <c r="L21" s="41"/>
      <c r="N21" s="3" t="str">
        <f>IF(C21=Nastavení!$A$6,Nastavení!$D$6,IF('Cestovní příkaz'!C21=Nastavení!$A$7,Nastavení!$D$7,IF('Cestovní příkaz'!C21=Nastavení!$A$8,Nastavení!$D$8,"")))</f>
        <v/>
      </c>
      <c r="P21" s="148"/>
      <c r="Q21" s="148"/>
    </row>
    <row r="22" spans="1:17" x14ac:dyDescent="0.3">
      <c r="A22" s="49" t="s">
        <v>7</v>
      </c>
      <c r="B22" s="46" t="str">
        <f t="shared" si="0"/>
        <v/>
      </c>
      <c r="C22" s="29"/>
      <c r="D22" s="4"/>
      <c r="E22" s="4"/>
      <c r="F22" s="4"/>
      <c r="G22" s="72" t="str">
        <f>IF(C22="","",IF(OR(AND(C22=Nastavení!$A$7,COUNTA(D22:F22)=3),AND(C22=Nastavení!$A$6,COUNTA(D22:F22)&gt;=2)),0, IF(C22=Nastavení!$A$8,N22*(1-0.25*COUNTA(D22:F22)),IF(C22=Nastavení!$A$7,N22*(1-0.35*COUNTA(D22:F22)),IF(C22=Nastavení!$A$6,N22*(1-0.7*COUNTA(D22:F22)),IF(C22=Nastavení!$A$5,Nastavení!D$5,0))))))</f>
        <v/>
      </c>
      <c r="H22" s="39"/>
      <c r="I22" s="39"/>
      <c r="J22" s="39"/>
      <c r="K22" s="40" t="str">
        <f t="shared" si="1"/>
        <v/>
      </c>
      <c r="L22" s="41"/>
      <c r="N22" s="3" t="str">
        <f>IF(C22=Nastavení!$A$6,Nastavení!$D$6,IF('Cestovní příkaz'!C22=Nastavení!$A$7,Nastavení!$D$7,IF('Cestovní příkaz'!C22=Nastavení!$A$8,Nastavení!$D$8,"")))</f>
        <v/>
      </c>
      <c r="O22" s="87" t="s">
        <v>61</v>
      </c>
      <c r="P22" s="85">
        <f>E38*E34/100+Nastavení!A11</f>
        <v>4.7</v>
      </c>
      <c r="Q22" s="85">
        <f>E38*E34/100+Nastavení!A12</f>
        <v>1.3</v>
      </c>
    </row>
    <row r="23" spans="1:17" x14ac:dyDescent="0.3">
      <c r="A23" s="49" t="s">
        <v>8</v>
      </c>
      <c r="B23" s="46" t="str">
        <f t="shared" si="0"/>
        <v/>
      </c>
      <c r="C23" s="29"/>
      <c r="D23" s="4"/>
      <c r="E23" s="4"/>
      <c r="F23" s="4"/>
      <c r="G23" s="72" t="str">
        <f>IF(C23="","",IF(OR(AND(C23=Nastavení!$A$7,COUNTA(D23:F23)=3),AND(C23=Nastavení!$A$6,COUNTA(D23:F23)&gt;=2)),0, IF(C23=Nastavení!$A$8,N23*(1-0.25*COUNTA(D23:F23)),IF(C23=Nastavení!$A$7,N23*(1-0.35*COUNTA(D23:F23)),IF(C23=Nastavení!$A$6,N23*(1-0.7*COUNTA(D23:F23)),IF(C23=Nastavení!$A$5,Nastavení!D$5,0))))))</f>
        <v/>
      </c>
      <c r="H23" s="39"/>
      <c r="I23" s="39"/>
      <c r="J23" s="39"/>
      <c r="K23" s="40" t="str">
        <f t="shared" si="1"/>
        <v/>
      </c>
      <c r="L23" s="41"/>
      <c r="N23" s="3" t="str">
        <f>IF(C23=Nastavení!$A$6,Nastavení!$D$6,IF('Cestovní příkaz'!C23=Nastavení!$A$7,Nastavení!$D$7,IF('Cestovní příkaz'!C23=Nastavení!$A$8,Nastavení!$D$8,"")))</f>
        <v/>
      </c>
      <c r="O23" s="87" t="s">
        <v>58</v>
      </c>
      <c r="P23" s="86">
        <f>Nastavení!A15*E34/100+Nastavení!A11</f>
        <v>4.7</v>
      </c>
      <c r="Q23" s="86">
        <f>Nastavení!A15*E34/100+Nastavení!A12</f>
        <v>1.3</v>
      </c>
    </row>
    <row r="24" spans="1:17" x14ac:dyDescent="0.3">
      <c r="A24" s="49" t="s">
        <v>9</v>
      </c>
      <c r="B24" s="46" t="str">
        <f t="shared" si="0"/>
        <v/>
      </c>
      <c r="C24" s="29"/>
      <c r="D24" s="4"/>
      <c r="E24" s="4"/>
      <c r="F24" s="4"/>
      <c r="G24" s="72" t="str">
        <f>IF(C24="","",IF(OR(AND(C24=Nastavení!$A$7,COUNTA(D24:F24)=3),AND(C24=Nastavení!$A$6,COUNTA(D24:F24)&gt;=2)),0, IF(C24=Nastavení!$A$8,N24*(1-0.25*COUNTA(D24:F24)),IF(C24=Nastavení!$A$7,N24*(1-0.35*COUNTA(D24:F24)),IF(C24=Nastavení!$A$6,N24*(1-0.7*COUNTA(D24:F24)),IF(C24=Nastavení!$A$5,Nastavení!D$5,0))))))</f>
        <v/>
      </c>
      <c r="H24" s="39"/>
      <c r="I24" s="39"/>
      <c r="J24" s="39"/>
      <c r="K24" s="40" t="str">
        <f t="shared" si="1"/>
        <v/>
      </c>
      <c r="L24" s="41"/>
      <c r="N24" s="3" t="str">
        <f>IF(C24=Nastavení!$A$6,Nastavení!$D$6,IF('Cestovní příkaz'!C24=Nastavení!$A$7,Nastavení!$D$7,IF('Cestovní příkaz'!C24=Nastavení!$A$8,Nastavení!$D$8,"")))</f>
        <v/>
      </c>
      <c r="O24" s="87" t="s">
        <v>59</v>
      </c>
      <c r="P24" s="86">
        <f>Nastavení!A16*E34/100+Nastavení!A11</f>
        <v>4.7</v>
      </c>
      <c r="Q24" s="86">
        <f>Nastavení!A16*E34/100+Nastavení!A12</f>
        <v>1.3</v>
      </c>
    </row>
    <row r="25" spans="1:17" x14ac:dyDescent="0.3">
      <c r="A25" s="49" t="s">
        <v>10</v>
      </c>
      <c r="B25" s="46" t="str">
        <f t="shared" si="0"/>
        <v/>
      </c>
      <c r="C25" s="29"/>
      <c r="D25" s="4"/>
      <c r="E25" s="4"/>
      <c r="F25" s="4"/>
      <c r="G25" s="72" t="str">
        <f>IF(C25="","",IF(OR(AND(C25=Nastavení!$A$7,COUNTA(D25:F25)=3),AND(C25=Nastavení!$A$6,COUNTA(D25:F25)&gt;=2)),0, IF(C25=Nastavení!$A$8,N25*(1-0.25*COUNTA(D25:F25)),IF(C25=Nastavení!$A$7,N25*(1-0.35*COUNTA(D25:F25)),IF(C25=Nastavení!$A$6,N25*(1-0.7*COUNTA(D25:F25)),IF(C25=Nastavení!$A$5,Nastavení!D$5,0))))))</f>
        <v/>
      </c>
      <c r="H25" s="39"/>
      <c r="I25" s="39"/>
      <c r="J25" s="39"/>
      <c r="K25" s="40" t="str">
        <f t="shared" si="1"/>
        <v/>
      </c>
      <c r="L25" s="41"/>
      <c r="N25" s="3" t="str">
        <f>IF(C25=Nastavení!$A$6,Nastavení!$D$6,IF('Cestovní příkaz'!C25=Nastavení!$A$7,Nastavení!$D$7,IF('Cestovní příkaz'!C25=Nastavení!$A$8,Nastavení!$D$8,"")))</f>
        <v/>
      </c>
      <c r="O25" s="87" t="s">
        <v>60</v>
      </c>
      <c r="P25" s="86">
        <f>Nastavení!A17*E34/100+Nastavení!A11</f>
        <v>4.7</v>
      </c>
      <c r="Q25" s="86">
        <f>Nastavení!A17*E34/100+Nastavení!A12</f>
        <v>1.3</v>
      </c>
    </row>
    <row r="26" spans="1:17" x14ac:dyDescent="0.3">
      <c r="A26" s="49" t="s">
        <v>11</v>
      </c>
      <c r="B26" s="46" t="str">
        <f t="shared" si="0"/>
        <v/>
      </c>
      <c r="C26" s="29"/>
      <c r="D26" s="4"/>
      <c r="E26" s="4"/>
      <c r="F26" s="4"/>
      <c r="G26" s="72" t="str">
        <f>IF(C26="","",IF(OR(AND(C26=Nastavení!$A$7,COUNTA(D26:F26)=3),AND(C26=Nastavení!$A$6,COUNTA(D26:F26)&gt;=2)),0, IF(C26=Nastavení!$A$8,N26*(1-0.25*COUNTA(D26:F26)),IF(C26=Nastavení!$A$7,N26*(1-0.35*COUNTA(D26:F26)),IF(C26=Nastavení!$A$6,N26*(1-0.7*COUNTA(D26:F26)),IF(C26=Nastavení!$A$5,Nastavení!D$5,0))))))</f>
        <v/>
      </c>
      <c r="H26" s="39"/>
      <c r="I26" s="39"/>
      <c r="J26" s="39"/>
      <c r="K26" s="40" t="str">
        <f t="shared" si="1"/>
        <v/>
      </c>
      <c r="L26" s="41"/>
      <c r="N26" s="3" t="str">
        <f>IF(C26=Nastavení!$A$6,Nastavení!$D$6,IF('Cestovní příkaz'!C26=Nastavení!$A$7,Nastavení!$D$7,IF('Cestovní příkaz'!C26=Nastavení!$A$8,Nastavení!$D$8,"")))</f>
        <v/>
      </c>
      <c r="O26" s="96" t="s">
        <v>122</v>
      </c>
      <c r="P26" s="86">
        <f>Nastavení!A18*E34/100+Nastavení!A11</f>
        <v>4.7</v>
      </c>
      <c r="Q26" s="86">
        <f>Nastavení!A18*E34/100+Nastavení!A12</f>
        <v>1.3</v>
      </c>
    </row>
    <row r="27" spans="1:17" x14ac:dyDescent="0.3">
      <c r="A27" s="49" t="s">
        <v>12</v>
      </c>
      <c r="B27" s="46" t="str">
        <f t="shared" si="0"/>
        <v/>
      </c>
      <c r="C27" s="29"/>
      <c r="D27" s="4"/>
      <c r="E27" s="4"/>
      <c r="F27" s="4"/>
      <c r="G27" s="72" t="str">
        <f>IF(C27="","",IF(OR(AND(C27=Nastavení!$A$7,COUNTA(D27:F27)=3),AND(C27=Nastavení!$A$6,COUNTA(D27:F27)&gt;=2)),0, IF(C27=Nastavení!$A$8,N27*(1-0.25*COUNTA(D27:F27)),IF(C27=Nastavení!$A$7,N27*(1-0.35*COUNTA(D27:F27)),IF(C27=Nastavení!$A$6,N27*(1-0.7*COUNTA(D27:F27)),IF(C27=Nastavení!$A$5,Nastavení!D$5,0))))))</f>
        <v/>
      </c>
      <c r="H27" s="39"/>
      <c r="I27" s="39"/>
      <c r="J27" s="39"/>
      <c r="K27" s="40" t="str">
        <f t="shared" si="1"/>
        <v/>
      </c>
      <c r="L27" s="41"/>
      <c r="N27" s="3" t="str">
        <f>IF(C27=Nastavení!$A$6,Nastavení!$D$6,IF('Cestovní příkaz'!C27=Nastavení!$A$7,Nastavení!$D$7,IF('Cestovní příkaz'!C27=Nastavení!$A$8,Nastavení!$D$8,"")))</f>
        <v/>
      </c>
    </row>
    <row r="28" spans="1:17" x14ac:dyDescent="0.3">
      <c r="A28" s="49" t="s">
        <v>13</v>
      </c>
      <c r="B28" s="46" t="str">
        <f t="shared" si="0"/>
        <v/>
      </c>
      <c r="C28" s="29"/>
      <c r="D28" s="4"/>
      <c r="E28" s="4"/>
      <c r="F28" s="4"/>
      <c r="G28" s="72" t="str">
        <f>IF(C28="","",IF(OR(AND(C28=Nastavení!$A$7,COUNTA(D28:F28)=3),AND(C28=Nastavení!$A$6,COUNTA(D28:F28)&gt;=2)),0, IF(C28=Nastavení!$A$8,N28*(1-0.25*COUNTA(D28:F28)),IF(C28=Nastavení!$A$7,N28*(1-0.35*COUNTA(D28:F28)),IF(C28=Nastavení!$A$6,N28*(1-0.7*COUNTA(D28:F28)),IF(C28=Nastavení!$A$5,Nastavení!D$5,0))))))</f>
        <v/>
      </c>
      <c r="H28" s="39"/>
      <c r="I28" s="39"/>
      <c r="J28" s="39"/>
      <c r="K28" s="40" t="str">
        <f t="shared" si="1"/>
        <v/>
      </c>
      <c r="L28" s="41"/>
      <c r="N28" s="3" t="str">
        <f>IF(C28=Nastavení!$A$6,Nastavení!$D$6,IF('Cestovní příkaz'!C28=Nastavení!$A$7,Nastavení!$D$7,IF('Cestovní příkaz'!C28=Nastavení!$A$8,Nastavení!$D$8,"")))</f>
        <v/>
      </c>
    </row>
    <row r="29" spans="1:17" x14ac:dyDescent="0.3">
      <c r="A29" s="49" t="s">
        <v>14</v>
      </c>
      <c r="B29" s="46" t="str">
        <f t="shared" si="0"/>
        <v/>
      </c>
      <c r="C29" s="29"/>
      <c r="D29" s="4"/>
      <c r="E29" s="4"/>
      <c r="F29" s="4"/>
      <c r="G29" s="72" t="str">
        <f>IF(C29="","",IF(OR(AND(C29=Nastavení!$A$7,COUNTA(D29:F29)=3),AND(C29=Nastavení!$A$6,COUNTA(D29:F29)&gt;=2)),0, IF(C29=Nastavení!$A$8,N29*(1-0.25*COUNTA(D29:F29)),IF(C29=Nastavení!$A$7,N29*(1-0.35*COUNTA(D29:F29)),IF(C29=Nastavení!$A$6,N29*(1-0.7*COUNTA(D29:F29)),IF(C29=Nastavení!$A$5,Nastavení!D$5,0))))))</f>
        <v/>
      </c>
      <c r="H29" s="39"/>
      <c r="I29" s="39"/>
      <c r="J29" s="39"/>
      <c r="K29" s="40" t="str">
        <f t="shared" si="1"/>
        <v/>
      </c>
      <c r="L29" s="41"/>
      <c r="N29" s="3" t="str">
        <f>IF(C29=Nastavení!$A$6,Nastavení!$D$6,IF('Cestovní příkaz'!C29=Nastavení!$A$7,Nastavení!$D$7,IF('Cestovní příkaz'!C29=Nastavení!$A$8,Nastavení!$D$8,"")))</f>
        <v/>
      </c>
    </row>
    <row r="30" spans="1:17" x14ac:dyDescent="0.3">
      <c r="A30" s="49" t="s">
        <v>15</v>
      </c>
      <c r="B30" s="46" t="str">
        <f t="shared" si="0"/>
        <v/>
      </c>
      <c r="C30" s="29"/>
      <c r="D30" s="4"/>
      <c r="E30" s="4"/>
      <c r="F30" s="4"/>
      <c r="G30" s="72" t="str">
        <f>IF(C30="","",IF(OR(AND(C30=Nastavení!$A$7,COUNTA(D30:F30)=3),AND(C30=Nastavení!$A$6,COUNTA(D30:F30)&gt;=2)),0, IF(C30=Nastavení!$A$8,N30*(1-0.25*COUNTA(D30:F30)),IF(C30=Nastavení!$A$7,N30*(1-0.35*COUNTA(D30:F30)),IF(C30=Nastavení!$A$6,N30*(1-0.7*COUNTA(D30:F30)),IF(C30=Nastavení!$A$5,Nastavení!D$5,0))))))</f>
        <v/>
      </c>
      <c r="H30" s="39"/>
      <c r="I30" s="39"/>
      <c r="J30" s="39"/>
      <c r="K30" s="40" t="str">
        <f t="shared" si="1"/>
        <v/>
      </c>
      <c r="L30" s="41"/>
      <c r="N30" s="3" t="str">
        <f>IF(C30=Nastavení!$A$6,Nastavení!$D$6,IF('Cestovní příkaz'!C30=Nastavení!$A$7,Nastavení!$D$7,IF('Cestovní příkaz'!C30=Nastavení!$A$8,Nastavení!$D$8,"")))</f>
        <v/>
      </c>
    </row>
    <row r="31" spans="1:17" x14ac:dyDescent="0.3">
      <c r="A31" s="49" t="s">
        <v>16</v>
      </c>
      <c r="B31" s="46" t="str">
        <f t="shared" si="0"/>
        <v/>
      </c>
      <c r="C31" s="29"/>
      <c r="D31" s="4"/>
      <c r="E31" s="4"/>
      <c r="F31" s="4"/>
      <c r="G31" s="72" t="str">
        <f>IF(C31="","",IF(OR(AND(C31=Nastavení!$A$7,COUNTA(D31:F31)=3),AND(C31=Nastavení!$A$6,COUNTA(D31:F31)&gt;=2)),0, IF(C31=Nastavení!$A$8,N31*(1-0.25*COUNTA(D31:F31)),IF(C31=Nastavení!$A$7,N31*(1-0.35*COUNTA(D31:F31)),IF(C31=Nastavení!$A$6,N31*(1-0.7*COUNTA(D31:F31)),IF(C31=Nastavení!$A$5,Nastavení!D$5,0))))))</f>
        <v/>
      </c>
      <c r="H31" s="39"/>
      <c r="I31" s="39"/>
      <c r="J31" s="39"/>
      <c r="K31" s="40" t="str">
        <f t="shared" si="1"/>
        <v/>
      </c>
      <c r="L31" s="41"/>
      <c r="N31" s="3" t="str">
        <f>IF(C31=Nastavení!$A$6,Nastavení!$D$6,IF('Cestovní příkaz'!C31=Nastavení!$A$7,Nastavení!$D$7,IF('Cestovní příkaz'!C31=Nastavení!$A$8,Nastavení!$D$8,"")))</f>
        <v/>
      </c>
    </row>
    <row r="32" spans="1:17" x14ac:dyDescent="0.3">
      <c r="A32" s="50" t="s">
        <v>17</v>
      </c>
      <c r="B32" s="47" t="str">
        <f t="shared" si="0"/>
        <v/>
      </c>
      <c r="C32" s="30"/>
      <c r="D32" s="27"/>
      <c r="E32" s="27"/>
      <c r="F32" s="27"/>
      <c r="G32" s="31" t="str">
        <f>IF(C32="","",IF(OR(AND(C32=Nastavení!$A$7,COUNTA(D32:F32)=3),AND(C32=Nastavení!$A$6,COUNTA(D32:F32)&gt;=2)),0, IF(C32=Nastavení!$A$8,N32*(1-0.25*COUNTA(D32:F32)),IF(C32=Nastavení!$A$7,N32*(1-0.35*COUNTA(D32:F32)),IF(C32=Nastavení!$A$6,N32*(1-0.7*COUNTA(D32:F32)),IF(C32=Nastavení!$A$5,Nastavení!D$5,0))))))</f>
        <v/>
      </c>
      <c r="H32" s="42"/>
      <c r="I32" s="42"/>
      <c r="J32" s="42"/>
      <c r="K32" s="43" t="str">
        <f t="shared" si="1"/>
        <v/>
      </c>
      <c r="L32" s="44"/>
      <c r="N32" s="28" t="str">
        <f>IF(C32=Nastavení!$A$6,Nastavení!$D$6,IF('Cestovní příkaz'!C32=Nastavení!$A$7,Nastavení!$D$7,IF('Cestovní příkaz'!C32=Nastavení!$A$8,Nastavení!$D$8,"")))</f>
        <v/>
      </c>
    </row>
    <row r="33" spans="1:12" ht="26.1" customHeight="1" x14ac:dyDescent="0.3">
      <c r="A33" s="11" t="s">
        <v>69</v>
      </c>
    </row>
    <row r="34" spans="1:12" x14ac:dyDescent="0.3">
      <c r="A34" s="173" t="s">
        <v>62</v>
      </c>
      <c r="B34" s="176" t="s">
        <v>124</v>
      </c>
      <c r="C34" s="177"/>
      <c r="D34" s="177"/>
      <c r="E34" s="95"/>
    </row>
    <row r="35" spans="1:12" x14ac:dyDescent="0.3">
      <c r="A35" s="174"/>
      <c r="B35" s="162" t="s">
        <v>96</v>
      </c>
      <c r="C35" s="163"/>
      <c r="D35" s="178"/>
      <c r="E35" s="179"/>
    </row>
    <row r="36" spans="1:12" x14ac:dyDescent="0.3">
      <c r="A36" s="174"/>
      <c r="B36" s="17" t="s">
        <v>63</v>
      </c>
      <c r="C36" s="168"/>
      <c r="D36" s="168"/>
      <c r="E36" s="171"/>
    </row>
    <row r="37" spans="1:12" x14ac:dyDescent="0.3">
      <c r="A37" s="174"/>
      <c r="B37" s="17" t="s">
        <v>64</v>
      </c>
      <c r="C37" s="168"/>
      <c r="D37" s="168"/>
      <c r="E37" s="171"/>
    </row>
    <row r="38" spans="1:12" x14ac:dyDescent="0.3">
      <c r="A38" s="175"/>
      <c r="B38" s="180" t="s">
        <v>123</v>
      </c>
      <c r="C38" s="181"/>
      <c r="D38" s="181"/>
      <c r="E38" s="77"/>
    </row>
    <row r="39" spans="1:12" ht="30" customHeight="1" x14ac:dyDescent="0.3">
      <c r="A39" s="143" t="s">
        <v>113</v>
      </c>
      <c r="B39" s="58" t="s">
        <v>1</v>
      </c>
      <c r="C39" s="239" t="s">
        <v>33</v>
      </c>
      <c r="D39" s="240"/>
      <c r="E39" s="240"/>
      <c r="F39" s="240"/>
      <c r="G39" s="59" t="s">
        <v>88</v>
      </c>
      <c r="H39" s="60" t="s">
        <v>75</v>
      </c>
      <c r="I39" s="60" t="s">
        <v>66</v>
      </c>
      <c r="J39" s="60" t="s">
        <v>55</v>
      </c>
      <c r="K39" s="60" t="s">
        <v>54</v>
      </c>
      <c r="L39" s="60" t="s">
        <v>98</v>
      </c>
    </row>
    <row r="40" spans="1:12" x14ac:dyDescent="0.3">
      <c r="A40" s="144"/>
      <c r="B40" s="152" t="str">
        <f>IF(D6="","",D6)</f>
        <v/>
      </c>
      <c r="C40" s="32" t="s">
        <v>35</v>
      </c>
      <c r="D40" s="241"/>
      <c r="E40" s="241"/>
      <c r="F40" s="241"/>
      <c r="G40" s="68" t="str">
        <f>IF(G6="","",G6)</f>
        <v/>
      </c>
      <c r="H40" s="237"/>
      <c r="I40" s="224"/>
      <c r="J40" s="225"/>
      <c r="K40" s="228" t="str">
        <f>IF(H40="","",
IF(AND(H40=Nastavení!$A$26,$E$38&gt;0,$C$36=Nastavení!$B$11),$P$22*I40,
IF(AND(H40=Nastavení!$A$26,$E$38&gt;0,$C$36=Nastavení!$B$12),$Q$22*I40,
IF(AND(H40=Nastavení!$A$26,$E$38=0,$C$37=Nastavení!$B$15,$C$36=Nastavení!$B$11),$P$23*I40,
IF(AND(H40=Nastavení!$A$26,$E$38=0,$C$37=Nastavení!$B$15,$C$36=Nastavení!$B$12),$Q$23*I40,
IF(AND(H40=Nastavení!$A$26,$E$38=0,$C$37=Nastavení!$B$16,$C$36=Nastavení!$B$11),$P$24*I40,
IF(AND(H40=Nastavení!$A$26,$E$38=0,$C$37=Nastavení!$B$16,$C$36=Nastavení!$B$12),$Q$24*I40,
IF(AND(H40=Nastavení!$A$26,$E$38=0,$C$37=Nastavení!$B$17,$C$36=Nastavení!$B$11),$P$25*I40,
IF(AND(H40=Nastavení!$A$26,$E$38=0,$C$37=Nastavení!$B$17,$C$36=Nastavení!$B$12),$Q$25*I40,
IF(AND(H40=Nastavení!$A$26,$E$38=0,$C$37=Nastavení!$B$18,$C$36=Nastavení!$B$11),$P$26*I40,
IF(AND(H40=Nastavení!$A$26,$E$38=0,$C$37=Nastavení!$B$18,$C$36=Nastavení!$B$12),$Q$26*I40,
J40)))))))))))</f>
        <v/>
      </c>
      <c r="L40" s="222"/>
    </row>
    <row r="41" spans="1:12" x14ac:dyDescent="0.3">
      <c r="A41" s="144"/>
      <c r="B41" s="153"/>
      <c r="C41" s="25" t="s">
        <v>36</v>
      </c>
      <c r="D41" s="238"/>
      <c r="E41" s="238"/>
      <c r="F41" s="238"/>
      <c r="G41" s="56"/>
      <c r="H41" s="99"/>
      <c r="I41" s="100"/>
      <c r="J41" s="226"/>
      <c r="K41" s="229"/>
      <c r="L41" s="223"/>
    </row>
    <row r="42" spans="1:12" x14ac:dyDescent="0.3">
      <c r="A42" s="144"/>
      <c r="B42" s="109"/>
      <c r="C42" s="25" t="s">
        <v>35</v>
      </c>
      <c r="D42" s="238"/>
      <c r="E42" s="238"/>
      <c r="F42" s="238"/>
      <c r="G42" s="56"/>
      <c r="H42" s="237"/>
      <c r="I42" s="100"/>
      <c r="J42" s="227"/>
      <c r="K42" s="228" t="str">
        <f>IF(H42="","",
IF(AND(H42=Nastavení!$A$26,$E$38&gt;0,$C$36=Nastavení!$B$11),$P$22*I42,
IF(AND(H42=Nastavení!$A$26,$E$38&gt;0,$C$36=Nastavení!$B$12),$Q$22*I42,
IF(AND(H42=Nastavení!$A$26,$E$38=0,$C$37=Nastavení!$B$15,$C$36=Nastavení!$B$11),$P$23*I42,
IF(AND(H42=Nastavení!$A$26,$E$38=0,$C$37=Nastavení!$B$15,$C$36=Nastavení!$B$12),$Q$23*I42,
IF(AND(H42=Nastavení!$A$26,$E$38=0,$C$37=Nastavení!$B$16,$C$36=Nastavení!$B$11),$P$24*I42,
IF(AND(H42=Nastavení!$A$26,$E$38=0,$C$37=Nastavení!$B$16,$C$36=Nastavení!$B$12),$Q$24*I42,
IF(AND(H42=Nastavení!$A$26,$E$38=0,$C$37=Nastavení!$B$17,$C$36=Nastavení!$B$11),$P$25*I42,
IF(AND(H42=Nastavení!$A$26,$E$38=0,$C$37=Nastavení!$B$17,$C$36=Nastavení!$B$12),$Q$25*I42,
IF(AND(H42=Nastavení!$A$26,$E$38=0,$C$37=Nastavení!$B$18,$C$36=Nastavení!$B$11),$P$26*I42,
IF(AND(H42=Nastavení!$A$26,$E$38=0,$C$37=Nastavení!$B$18,$C$36=Nastavení!$B$12),$Q$26*I42,
J42)))))))))))</f>
        <v/>
      </c>
      <c r="L42" s="223"/>
    </row>
    <row r="43" spans="1:12" x14ac:dyDescent="0.3">
      <c r="A43" s="144"/>
      <c r="B43" s="109"/>
      <c r="C43" s="25" t="s">
        <v>36</v>
      </c>
      <c r="D43" s="238"/>
      <c r="E43" s="238"/>
      <c r="F43" s="238"/>
      <c r="G43" s="56"/>
      <c r="H43" s="99"/>
      <c r="I43" s="100"/>
      <c r="J43" s="226"/>
      <c r="K43" s="229"/>
      <c r="L43" s="223"/>
    </row>
    <row r="44" spans="1:12" x14ac:dyDescent="0.3">
      <c r="A44" s="144"/>
      <c r="B44" s="109"/>
      <c r="C44" s="25" t="s">
        <v>35</v>
      </c>
      <c r="D44" s="238"/>
      <c r="E44" s="238"/>
      <c r="F44" s="238"/>
      <c r="G44" s="56"/>
      <c r="H44" s="237"/>
      <c r="I44" s="100"/>
      <c r="J44" s="227"/>
      <c r="K44" s="228" t="str">
        <f>IF(H44="","",
IF(AND(H44=Nastavení!$A$26,$E$38&gt;0,$C$36=Nastavení!$B$11),$P$22*I44,
IF(AND(H44=Nastavení!$A$26,$E$38&gt;0,$C$36=Nastavení!$B$12),$Q$22*I44,
IF(AND(H44=Nastavení!$A$26,$E$38=0,$C$37=Nastavení!$B$15,$C$36=Nastavení!$B$11),$P$23*I44,
IF(AND(H44=Nastavení!$A$26,$E$38=0,$C$37=Nastavení!$B$15,$C$36=Nastavení!$B$12),$Q$23*I44,
IF(AND(H44=Nastavení!$A$26,$E$38=0,$C$37=Nastavení!$B$16,$C$36=Nastavení!$B$11),$P$24*I44,
IF(AND(H44=Nastavení!$A$26,$E$38=0,$C$37=Nastavení!$B$16,$C$36=Nastavení!$B$12),$Q$24*I44,
IF(AND(H44=Nastavení!$A$26,$E$38=0,$C$37=Nastavení!$B$17,$C$36=Nastavení!$B$11),$P$25*I44,
IF(AND(H44=Nastavení!$A$26,$E$38=0,$C$37=Nastavení!$B$17,$C$36=Nastavení!$B$12),$Q$25*I44,
IF(AND(H44=Nastavení!$A$26,$E$38=0,$C$37=Nastavení!$B$18,$C$36=Nastavení!$B$11),$P$26*I44,
IF(AND(H44=Nastavení!$A$26,$E$38=0,$C$37=Nastavení!$B$18,$C$36=Nastavení!$B$12),$Q$26*I44,
J44)))))))))))</f>
        <v/>
      </c>
      <c r="L44" s="223"/>
    </row>
    <row r="45" spans="1:12" x14ac:dyDescent="0.3">
      <c r="A45" s="144"/>
      <c r="B45" s="109"/>
      <c r="C45" s="25" t="s">
        <v>36</v>
      </c>
      <c r="D45" s="238"/>
      <c r="E45" s="238"/>
      <c r="F45" s="238"/>
      <c r="G45" s="56"/>
      <c r="H45" s="99"/>
      <c r="I45" s="100"/>
      <c r="J45" s="226"/>
      <c r="K45" s="229"/>
      <c r="L45" s="223"/>
    </row>
    <row r="46" spans="1:12" x14ac:dyDescent="0.3">
      <c r="A46" s="144"/>
      <c r="B46" s="109"/>
      <c r="C46" s="25" t="s">
        <v>35</v>
      </c>
      <c r="D46" s="238"/>
      <c r="E46" s="238"/>
      <c r="F46" s="238"/>
      <c r="G46" s="56"/>
      <c r="H46" s="237"/>
      <c r="I46" s="100"/>
      <c r="J46" s="227"/>
      <c r="K46" s="228" t="str">
        <f>IF(H46="","",
IF(AND(H46=Nastavení!$A$26,$E$38&gt;0,$C$36=Nastavení!$B$11),$P$22*I46,
IF(AND(H46=Nastavení!$A$26,$E$38&gt;0,$C$36=Nastavení!$B$12),$Q$22*I46,
IF(AND(H46=Nastavení!$A$26,$E$38=0,$C$37=Nastavení!$B$15,$C$36=Nastavení!$B$11),$P$23*I46,
IF(AND(H46=Nastavení!$A$26,$E$38=0,$C$37=Nastavení!$B$15,$C$36=Nastavení!$B$12),$Q$23*I46,
IF(AND(H46=Nastavení!$A$26,$E$38=0,$C$37=Nastavení!$B$16,$C$36=Nastavení!$B$11),$P$24*I46,
IF(AND(H46=Nastavení!$A$26,$E$38=0,$C$37=Nastavení!$B$16,$C$36=Nastavení!$B$12),$Q$24*I46,
IF(AND(H46=Nastavení!$A$26,$E$38=0,$C$37=Nastavení!$B$17,$C$36=Nastavení!$B$11),$P$25*I46,
IF(AND(H46=Nastavení!$A$26,$E$38=0,$C$37=Nastavení!$B$17,$C$36=Nastavení!$B$12),$Q$25*I46,
IF(AND(H46=Nastavení!$A$26,$E$38=0,$C$37=Nastavení!$B$18,$C$36=Nastavení!$B$11),$P$26*I46,
IF(AND(H46=Nastavení!$A$26,$E$38=0,$C$37=Nastavení!$B$18,$C$36=Nastavení!$B$12),$Q$26*I46,
J46)))))))))))</f>
        <v/>
      </c>
      <c r="L46" s="223"/>
    </row>
    <row r="47" spans="1:12" x14ac:dyDescent="0.3">
      <c r="A47" s="144"/>
      <c r="B47" s="109"/>
      <c r="C47" s="25" t="s">
        <v>36</v>
      </c>
      <c r="D47" s="238"/>
      <c r="E47" s="238"/>
      <c r="F47" s="238"/>
      <c r="G47" s="56"/>
      <c r="H47" s="99"/>
      <c r="I47" s="100"/>
      <c r="J47" s="226"/>
      <c r="K47" s="229"/>
      <c r="L47" s="223"/>
    </row>
    <row r="48" spans="1:12" x14ac:dyDescent="0.3">
      <c r="A48" s="144"/>
      <c r="B48" s="109"/>
      <c r="C48" s="25" t="s">
        <v>35</v>
      </c>
      <c r="D48" s="238"/>
      <c r="E48" s="238"/>
      <c r="F48" s="238"/>
      <c r="G48" s="56"/>
      <c r="H48" s="237"/>
      <c r="I48" s="100"/>
      <c r="J48" s="227"/>
      <c r="K48" s="228" t="str">
        <f>IF(H48="","",
IF(AND(H48=Nastavení!$A$26,$E$38&gt;0,$C$36=Nastavení!$B$11),$P$22*I48,
IF(AND(H48=Nastavení!$A$26,$E$38&gt;0,$C$36=Nastavení!$B$12),$Q$22*I48,
IF(AND(H48=Nastavení!$A$26,$E$38=0,$C$37=Nastavení!$B$15,$C$36=Nastavení!$B$11),$P$23*I48,
IF(AND(H48=Nastavení!$A$26,$E$38=0,$C$37=Nastavení!$B$15,$C$36=Nastavení!$B$12),$Q$23*I48,
IF(AND(H48=Nastavení!$A$26,$E$38=0,$C$37=Nastavení!$B$16,$C$36=Nastavení!$B$11),$P$24*I48,
IF(AND(H48=Nastavení!$A$26,$E$38=0,$C$37=Nastavení!$B$16,$C$36=Nastavení!$B$12),$Q$24*I48,
IF(AND(H48=Nastavení!$A$26,$E$38=0,$C$37=Nastavení!$B$17,$C$36=Nastavení!$B$11),$P$25*I48,
IF(AND(H48=Nastavení!$A$26,$E$38=0,$C$37=Nastavení!$B$17,$C$36=Nastavení!$B$12),$Q$25*I48,
IF(AND(H48=Nastavení!$A$26,$E$38=0,$C$37=Nastavení!$B$18,$C$36=Nastavení!$B$11),$P$26*I48,
IF(AND(H48=Nastavení!$A$26,$E$38=0,$C$37=Nastavení!$B$18,$C$36=Nastavení!$B$12),$Q$26*I48,
J48)))))))))))</f>
        <v/>
      </c>
      <c r="L48" s="223"/>
    </row>
    <row r="49" spans="1:12" x14ac:dyDescent="0.3">
      <c r="A49" s="144"/>
      <c r="B49" s="109"/>
      <c r="C49" s="25" t="s">
        <v>36</v>
      </c>
      <c r="D49" s="238"/>
      <c r="E49" s="238"/>
      <c r="F49" s="238"/>
      <c r="G49" s="56"/>
      <c r="H49" s="99"/>
      <c r="I49" s="100"/>
      <c r="J49" s="226"/>
      <c r="K49" s="229"/>
      <c r="L49" s="223"/>
    </row>
    <row r="50" spans="1:12" x14ac:dyDescent="0.3">
      <c r="A50" s="144"/>
      <c r="B50" s="109"/>
      <c r="C50" s="25" t="s">
        <v>35</v>
      </c>
      <c r="D50" s="238"/>
      <c r="E50" s="238"/>
      <c r="F50" s="238"/>
      <c r="G50" s="56"/>
      <c r="H50" s="237"/>
      <c r="I50" s="100"/>
      <c r="J50" s="227"/>
      <c r="K50" s="228" t="str">
        <f>IF(H50="","",
IF(AND(H50=Nastavení!$A$26,$E$38&gt;0,$C$36=Nastavení!$B$11),$P$22*I50,
IF(AND(H50=Nastavení!$A$26,$E$38&gt;0,$C$36=Nastavení!$B$12),$Q$22*I50,
IF(AND(H50=Nastavení!$A$26,$E$38=0,$C$37=Nastavení!$B$15,$C$36=Nastavení!$B$11),$P$23*I50,
IF(AND(H50=Nastavení!$A$26,$E$38=0,$C$37=Nastavení!$B$15,$C$36=Nastavení!$B$12),$Q$23*I50,
IF(AND(H50=Nastavení!$A$26,$E$38=0,$C$37=Nastavení!$B$16,$C$36=Nastavení!$B$11),$P$24*I50,
IF(AND(H50=Nastavení!$A$26,$E$38=0,$C$37=Nastavení!$B$16,$C$36=Nastavení!$B$12),$Q$24*I50,
IF(AND(H50=Nastavení!$A$26,$E$38=0,$C$37=Nastavení!$B$17,$C$36=Nastavení!$B$11),$P$25*I50,
IF(AND(H50=Nastavení!$A$26,$E$38=0,$C$37=Nastavení!$B$17,$C$36=Nastavení!$B$12),$Q$25*I50,
IF(AND(H50=Nastavení!$A$26,$E$38=0,$C$37=Nastavení!$B$18,$C$36=Nastavení!$B$11),$P$26*I50,
IF(AND(H50=Nastavení!$A$26,$E$38=0,$C$37=Nastavení!$B$18,$C$36=Nastavení!$B$12),$Q$26*I50,
J50)))))))))))</f>
        <v/>
      </c>
      <c r="L50" s="223"/>
    </row>
    <row r="51" spans="1:12" x14ac:dyDescent="0.3">
      <c r="A51" s="144"/>
      <c r="B51" s="109"/>
      <c r="C51" s="25" t="s">
        <v>36</v>
      </c>
      <c r="D51" s="238"/>
      <c r="E51" s="238"/>
      <c r="F51" s="238"/>
      <c r="G51" s="56"/>
      <c r="H51" s="99"/>
      <c r="I51" s="100"/>
      <c r="J51" s="226"/>
      <c r="K51" s="229"/>
      <c r="L51" s="223"/>
    </row>
    <row r="52" spans="1:12" x14ac:dyDescent="0.3">
      <c r="A52" s="144"/>
      <c r="B52" s="109"/>
      <c r="C52" s="25" t="s">
        <v>35</v>
      </c>
      <c r="D52" s="238"/>
      <c r="E52" s="238"/>
      <c r="F52" s="238"/>
      <c r="G52" s="56"/>
      <c r="H52" s="237"/>
      <c r="I52" s="100"/>
      <c r="J52" s="227"/>
      <c r="K52" s="228" t="str">
        <f>IF(H52="","",
IF(AND(H52=Nastavení!$A$26,$E$38&gt;0,$C$36=Nastavení!$B$11),$P$22*I52,
IF(AND(H52=Nastavení!$A$26,$E$38&gt;0,$C$36=Nastavení!$B$12),$Q$22*I52,
IF(AND(H52=Nastavení!$A$26,$E$38=0,$C$37=Nastavení!$B$15,$C$36=Nastavení!$B$11),$P$23*I52,
IF(AND(H52=Nastavení!$A$26,$E$38=0,$C$37=Nastavení!$B$15,$C$36=Nastavení!$B$12),$Q$23*I52,
IF(AND(H52=Nastavení!$A$26,$E$38=0,$C$37=Nastavení!$B$16,$C$36=Nastavení!$B$11),$P$24*I52,
IF(AND(H52=Nastavení!$A$26,$E$38=0,$C$37=Nastavení!$B$16,$C$36=Nastavení!$B$12),$Q$24*I52,
IF(AND(H52=Nastavení!$A$26,$E$38=0,$C$37=Nastavení!$B$17,$C$36=Nastavení!$B$11),$P$25*I52,
IF(AND(H52=Nastavení!$A$26,$E$38=0,$C$37=Nastavení!$B$17,$C$36=Nastavení!$B$12),$Q$25*I52,
IF(AND(H52=Nastavení!$A$26,$E$38=0,$C$37=Nastavení!$B$18,$C$36=Nastavení!$B$11),$P$26*I52,
IF(AND(H52=Nastavení!$A$26,$E$38=0,$C$37=Nastavení!$B$18,$C$36=Nastavení!$B$12),$Q$26*I52,
J52)))))))))))</f>
        <v/>
      </c>
      <c r="L52" s="223"/>
    </row>
    <row r="53" spans="1:12" x14ac:dyDescent="0.3">
      <c r="A53" s="144"/>
      <c r="B53" s="109"/>
      <c r="C53" s="25" t="s">
        <v>36</v>
      </c>
      <c r="D53" s="238"/>
      <c r="E53" s="238"/>
      <c r="F53" s="238"/>
      <c r="G53" s="56"/>
      <c r="H53" s="99"/>
      <c r="I53" s="100"/>
      <c r="J53" s="226"/>
      <c r="K53" s="229"/>
      <c r="L53" s="223"/>
    </row>
    <row r="54" spans="1:12" x14ac:dyDescent="0.3">
      <c r="A54" s="144"/>
      <c r="B54" s="109"/>
      <c r="C54" s="25" t="s">
        <v>35</v>
      </c>
      <c r="D54" s="238"/>
      <c r="E54" s="238"/>
      <c r="F54" s="238"/>
      <c r="G54" s="56"/>
      <c r="H54" s="237"/>
      <c r="I54" s="100"/>
      <c r="J54" s="227"/>
      <c r="K54" s="228" t="str">
        <f>IF(H54="","",
IF(AND(H54=Nastavení!$A$26,$E$38&gt;0,$C$36=Nastavení!$B$11),$P$22*I54,
IF(AND(H54=Nastavení!$A$26,$E$38&gt;0,$C$36=Nastavení!$B$12),$Q$22*I54,
IF(AND(H54=Nastavení!$A$26,$E$38=0,$C$37=Nastavení!$B$15,$C$36=Nastavení!$B$11),$P$23*I54,
IF(AND(H54=Nastavení!$A$26,$E$38=0,$C$37=Nastavení!$B$15,$C$36=Nastavení!$B$12),$Q$23*I54,
IF(AND(H54=Nastavení!$A$26,$E$38=0,$C$37=Nastavení!$B$16,$C$36=Nastavení!$B$11),$P$24*I54,
IF(AND(H54=Nastavení!$A$26,$E$38=0,$C$37=Nastavení!$B$16,$C$36=Nastavení!$B$12),$Q$24*I54,
IF(AND(H54=Nastavení!$A$26,$E$38=0,$C$37=Nastavení!$B$17,$C$36=Nastavení!$B$11),$P$25*I54,
IF(AND(H54=Nastavení!$A$26,$E$38=0,$C$37=Nastavení!$B$17,$C$36=Nastavení!$B$12),$Q$25*I54,
IF(AND(H54=Nastavení!$A$26,$E$38=0,$C$37=Nastavení!$B$18,$C$36=Nastavení!$B$11),$P$26*I54,
IF(AND(H54=Nastavení!$A$26,$E$38=0,$C$37=Nastavení!$B$18,$C$36=Nastavení!$B$12),$Q$26*I54,
J54)))))))))))</f>
        <v/>
      </c>
      <c r="L54" s="223"/>
    </row>
    <row r="55" spans="1:12" x14ac:dyDescent="0.3">
      <c r="A55" s="145"/>
      <c r="B55" s="158"/>
      <c r="C55" s="26" t="s">
        <v>36</v>
      </c>
      <c r="D55" s="250"/>
      <c r="E55" s="250"/>
      <c r="F55" s="250"/>
      <c r="G55" s="57"/>
      <c r="H55" s="99"/>
      <c r="I55" s="160"/>
      <c r="J55" s="254"/>
      <c r="K55" s="236"/>
      <c r="L55" s="255"/>
    </row>
    <row r="56" spans="1:12" ht="26.1" customHeight="1" x14ac:dyDescent="0.3">
      <c r="A56" s="7" t="s">
        <v>74</v>
      </c>
      <c r="D56" s="23" t="s">
        <v>99</v>
      </c>
      <c r="H56" s="94"/>
      <c r="I56" s="94"/>
      <c r="J56" s="94"/>
      <c r="K56" s="91"/>
      <c r="L56" s="91"/>
    </row>
    <row r="57" spans="1:12" ht="17.100000000000001" customHeight="1" x14ac:dyDescent="0.3">
      <c r="A57" s="176" t="s">
        <v>32</v>
      </c>
      <c r="B57" s="252"/>
      <c r="C57" s="54">
        <f>SUM(G17:G32)</f>
        <v>0</v>
      </c>
      <c r="D57" s="51"/>
      <c r="H57" s="91"/>
      <c r="I57" s="91"/>
      <c r="J57" s="91"/>
      <c r="K57" s="91"/>
      <c r="L57" s="91"/>
    </row>
    <row r="58" spans="1:12" ht="17.100000000000001" customHeight="1" x14ac:dyDescent="0.3">
      <c r="A58" s="162" t="s">
        <v>70</v>
      </c>
      <c r="B58" s="253"/>
      <c r="C58" s="55">
        <f>SUM(H17:H32)</f>
        <v>0</v>
      </c>
      <c r="D58" s="52"/>
      <c r="H58" s="91"/>
      <c r="I58" s="191" t="s">
        <v>110</v>
      </c>
      <c r="J58" s="191"/>
      <c r="K58" s="191"/>
      <c r="L58" s="191"/>
    </row>
    <row r="59" spans="1:12" ht="17.100000000000001" customHeight="1" x14ac:dyDescent="0.3">
      <c r="A59" s="162" t="s">
        <v>71</v>
      </c>
      <c r="B59" s="253"/>
      <c r="C59" s="55">
        <f>SUM(I17:I32)</f>
        <v>0</v>
      </c>
      <c r="D59" s="52"/>
      <c r="H59" s="9"/>
      <c r="I59" s="9"/>
      <c r="J59" s="9"/>
      <c r="K59" s="91"/>
      <c r="L59" s="91"/>
    </row>
    <row r="60" spans="1:12" ht="17.100000000000001" customHeight="1" x14ac:dyDescent="0.3">
      <c r="A60" s="162" t="s">
        <v>72</v>
      </c>
      <c r="B60" s="253"/>
      <c r="C60" s="55">
        <f>SUM(J17:J32)</f>
        <v>0</v>
      </c>
      <c r="D60" s="52"/>
      <c r="H60" s="9"/>
      <c r="I60" s="9"/>
      <c r="J60" s="9"/>
      <c r="K60" s="91"/>
      <c r="L60" s="91"/>
    </row>
    <row r="61" spans="1:12" ht="17.100000000000001" customHeight="1" x14ac:dyDescent="0.3">
      <c r="A61" s="180" t="s">
        <v>73</v>
      </c>
      <c r="B61" s="251"/>
      <c r="C61" s="66">
        <f>SUM(K40:K55)</f>
        <v>0</v>
      </c>
      <c r="D61" s="53"/>
      <c r="H61" s="9"/>
      <c r="I61" s="191" t="s">
        <v>121</v>
      </c>
      <c r="J61" s="191"/>
      <c r="K61" s="191"/>
      <c r="L61" s="191"/>
    </row>
    <row r="62" spans="1:12" ht="17.100000000000001" customHeight="1" x14ac:dyDescent="0.3">
      <c r="A62" s="230" t="s">
        <v>92</v>
      </c>
      <c r="B62" s="231"/>
      <c r="C62" s="64">
        <f>SUM(C57:C61)</f>
        <v>0</v>
      </c>
      <c r="D62" s="65"/>
      <c r="H62" s="9"/>
      <c r="I62" s="9"/>
      <c r="J62" s="9"/>
      <c r="K62" s="91"/>
      <c r="L62" s="91"/>
    </row>
    <row r="63" spans="1:12" ht="17.100000000000001" customHeight="1" x14ac:dyDescent="0.3">
      <c r="A63" s="232" t="s">
        <v>90</v>
      </c>
      <c r="B63" s="233"/>
      <c r="C63" s="61">
        <f>I11</f>
        <v>0</v>
      </c>
      <c r="D63" s="62"/>
      <c r="H63" s="9"/>
      <c r="I63" s="9"/>
      <c r="J63" s="9"/>
      <c r="K63" s="91"/>
      <c r="L63" s="91"/>
    </row>
    <row r="64" spans="1:12" ht="17.100000000000001" customHeight="1" x14ac:dyDescent="0.3">
      <c r="A64" s="234" t="s">
        <v>91</v>
      </c>
      <c r="B64" s="235"/>
      <c r="C64" s="63">
        <f>IF(C62-C63&gt;0,CEILING(C62-C63,1),C62-C63)</f>
        <v>0</v>
      </c>
      <c r="D64" s="67"/>
      <c r="H64" s="9"/>
      <c r="I64" s="191" t="s">
        <v>111</v>
      </c>
      <c r="J64" s="191"/>
      <c r="K64" s="191"/>
      <c r="L64" s="191"/>
    </row>
    <row r="65" spans="1:12" ht="17.100000000000001" customHeight="1" x14ac:dyDescent="0.3">
      <c r="H65" s="9"/>
      <c r="I65" s="9"/>
      <c r="J65" s="9"/>
      <c r="K65" s="91"/>
      <c r="L65" s="91"/>
    </row>
    <row r="66" spans="1:12" ht="17.100000000000001" customHeight="1" x14ac:dyDescent="0.3">
      <c r="A66" s="140"/>
      <c r="B66" s="140"/>
      <c r="C66" s="141"/>
      <c r="D66" s="141"/>
      <c r="E66" s="22"/>
      <c r="F66" s="142"/>
      <c r="G66" s="142"/>
      <c r="H66" s="9"/>
      <c r="I66" s="9"/>
      <c r="J66" s="9"/>
      <c r="K66" s="91"/>
      <c r="L66" s="91"/>
    </row>
    <row r="67" spans="1:12" ht="17.100000000000001" customHeight="1" x14ac:dyDescent="0.3">
      <c r="A67" s="116" t="s">
        <v>95</v>
      </c>
      <c r="B67" s="116"/>
      <c r="C67" s="117"/>
      <c r="D67" s="117"/>
      <c r="E67" s="21" t="s">
        <v>89</v>
      </c>
      <c r="F67" s="118"/>
      <c r="G67" s="118"/>
      <c r="H67" s="9"/>
      <c r="I67" s="191" t="s">
        <v>112</v>
      </c>
      <c r="J67" s="191"/>
      <c r="K67" s="191"/>
      <c r="L67" s="191"/>
    </row>
    <row r="68" spans="1:12" ht="36" customHeight="1" x14ac:dyDescent="0.3">
      <c r="A68" s="110" t="str">
        <f>"RNDr. Milan Macek, CSc., "&amp; YEAR(Nastavení!B1)</f>
        <v>RNDr. Milan Macek, CSc., 2022</v>
      </c>
      <c r="B68" s="110"/>
      <c r="C68" s="110"/>
      <c r="D68" s="110"/>
      <c r="E68" s="110"/>
      <c r="F68" s="110"/>
      <c r="G68" s="110"/>
      <c r="H68" s="110"/>
    </row>
    <row r="69" spans="1:12" hidden="1" x14ac:dyDescent="0.3"/>
    <row r="70" spans="1:12" hidden="1" x14ac:dyDescent="0.3"/>
    <row r="71" spans="1:12" hidden="1" x14ac:dyDescent="0.3"/>
    <row r="72" spans="1:12" hidden="1" x14ac:dyDescent="0.3"/>
    <row r="73" spans="1:12" hidden="1" x14ac:dyDescent="0.3"/>
    <row r="74" spans="1:12" hidden="1" x14ac:dyDescent="0.3"/>
    <row r="75" spans="1:12" hidden="1" x14ac:dyDescent="0.3"/>
    <row r="76" spans="1:12" hidden="1" x14ac:dyDescent="0.3"/>
    <row r="77" spans="1:12" hidden="1" x14ac:dyDescent="0.3"/>
    <row r="78" spans="1:12" hidden="1" x14ac:dyDescent="0.3"/>
    <row r="79" spans="1:12" hidden="1" x14ac:dyDescent="0.3"/>
    <row r="80" spans="1:12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</sheetData>
  <sheetProtection algorithmName="SHA-512" hashValue="5Ks9jZZkPPII5rFodqT8FsEIoLKfKElJZ9WdVAYAPui2wfrGgjjNNexTz4Npt8M1vamxvuW6jOaj+SeXGcH5Mg==" saltValue="N2EdSaxlKZvzUOz38iS4eA==" spinCount="100000" sheet="1" selectLockedCells="1"/>
  <mergeCells count="139">
    <mergeCell ref="I58:L58"/>
    <mergeCell ref="I61:L61"/>
    <mergeCell ref="I64:L64"/>
    <mergeCell ref="I67:L67"/>
    <mergeCell ref="H46:H47"/>
    <mergeCell ref="H48:H49"/>
    <mergeCell ref="I46:I47"/>
    <mergeCell ref="L50:L51"/>
    <mergeCell ref="L52:L53"/>
    <mergeCell ref="J52:J53"/>
    <mergeCell ref="J54:J55"/>
    <mergeCell ref="I48:I49"/>
    <mergeCell ref="L54:L55"/>
    <mergeCell ref="I50:I51"/>
    <mergeCell ref="I52:I53"/>
    <mergeCell ref="I54:I55"/>
    <mergeCell ref="K50:K51"/>
    <mergeCell ref="J50:J51"/>
    <mergeCell ref="K46:K47"/>
    <mergeCell ref="J46:J47"/>
    <mergeCell ref="J48:J49"/>
    <mergeCell ref="K48:K49"/>
    <mergeCell ref="L48:L49"/>
    <mergeCell ref="A66:B66"/>
    <mergeCell ref="C66:D66"/>
    <mergeCell ref="F66:G66"/>
    <mergeCell ref="A61:B61"/>
    <mergeCell ref="A57:B57"/>
    <mergeCell ref="A60:B60"/>
    <mergeCell ref="A58:B58"/>
    <mergeCell ref="A59:B59"/>
    <mergeCell ref="D49:F49"/>
    <mergeCell ref="D46:F46"/>
    <mergeCell ref="D55:F55"/>
    <mergeCell ref="B50:B51"/>
    <mergeCell ref="D50:F50"/>
    <mergeCell ref="D51:F51"/>
    <mergeCell ref="B52:B53"/>
    <mergeCell ref="D52:F52"/>
    <mergeCell ref="D53:F53"/>
    <mergeCell ref="B54:B55"/>
    <mergeCell ref="D54:F54"/>
    <mergeCell ref="A8:C8"/>
    <mergeCell ref="A6:C6"/>
    <mergeCell ref="D6:E6"/>
    <mergeCell ref="A12:B12"/>
    <mergeCell ref="K42:K43"/>
    <mergeCell ref="K44:K45"/>
    <mergeCell ref="J44:J45"/>
    <mergeCell ref="D43:F43"/>
    <mergeCell ref="C39:F39"/>
    <mergeCell ref="D40:F40"/>
    <mergeCell ref="I14:I16"/>
    <mergeCell ref="D45:F45"/>
    <mergeCell ref="H14:H16"/>
    <mergeCell ref="H44:H45"/>
    <mergeCell ref="G15:G16"/>
    <mergeCell ref="B14:B16"/>
    <mergeCell ref="A14:A16"/>
    <mergeCell ref="D42:F42"/>
    <mergeCell ref="D8:L8"/>
    <mergeCell ref="A9:L9"/>
    <mergeCell ref="K10:L10"/>
    <mergeCell ref="G12:H12"/>
    <mergeCell ref="G10:H10"/>
    <mergeCell ref="A11:H11"/>
    <mergeCell ref="A68:H68"/>
    <mergeCell ref="A62:B62"/>
    <mergeCell ref="A63:B63"/>
    <mergeCell ref="A64:B64"/>
    <mergeCell ref="K52:K53"/>
    <mergeCell ref="K54:K55"/>
    <mergeCell ref="H40:H41"/>
    <mergeCell ref="B42:B43"/>
    <mergeCell ref="B44:B45"/>
    <mergeCell ref="D44:F44"/>
    <mergeCell ref="D47:F47"/>
    <mergeCell ref="D48:F48"/>
    <mergeCell ref="A67:B67"/>
    <mergeCell ref="C67:D67"/>
    <mergeCell ref="F67:G67"/>
    <mergeCell ref="H50:H51"/>
    <mergeCell ref="H52:H53"/>
    <mergeCell ref="H54:H55"/>
    <mergeCell ref="B46:B47"/>
    <mergeCell ref="H42:H43"/>
    <mergeCell ref="D41:F41"/>
    <mergeCell ref="B40:B41"/>
    <mergeCell ref="B48:B49"/>
    <mergeCell ref="A39:A55"/>
    <mergeCell ref="L40:L41"/>
    <mergeCell ref="L42:L43"/>
    <mergeCell ref="I40:I41"/>
    <mergeCell ref="J40:J41"/>
    <mergeCell ref="J42:J43"/>
    <mergeCell ref="I42:I43"/>
    <mergeCell ref="I44:I45"/>
    <mergeCell ref="L44:L45"/>
    <mergeCell ref="L46:L47"/>
    <mergeCell ref="K40:K41"/>
    <mergeCell ref="C1:K1"/>
    <mergeCell ref="C2:K2"/>
    <mergeCell ref="H6:J6"/>
    <mergeCell ref="K6:L6"/>
    <mergeCell ref="E4:I4"/>
    <mergeCell ref="J4:K4"/>
    <mergeCell ref="E5:L5"/>
    <mergeCell ref="D7:H7"/>
    <mergeCell ref="I7:K7"/>
    <mergeCell ref="L1:L2"/>
    <mergeCell ref="A7:C7"/>
    <mergeCell ref="A1:B1"/>
    <mergeCell ref="A2:B2"/>
    <mergeCell ref="A4:D4"/>
    <mergeCell ref="A5:D5"/>
    <mergeCell ref="A3:L3"/>
    <mergeCell ref="Q13:Q21"/>
    <mergeCell ref="P13:P21"/>
    <mergeCell ref="A10:B10"/>
    <mergeCell ref="C10:E10"/>
    <mergeCell ref="K12:L12"/>
    <mergeCell ref="B34:D34"/>
    <mergeCell ref="B35:C35"/>
    <mergeCell ref="B38:D38"/>
    <mergeCell ref="D35:E35"/>
    <mergeCell ref="C36:E36"/>
    <mergeCell ref="C37:E37"/>
    <mergeCell ref="J14:J16"/>
    <mergeCell ref="K14:K16"/>
    <mergeCell ref="L14:L16"/>
    <mergeCell ref="C14:G14"/>
    <mergeCell ref="C12:E12"/>
    <mergeCell ref="I12:J12"/>
    <mergeCell ref="I10:J10"/>
    <mergeCell ref="I11:J11"/>
    <mergeCell ref="N15:N16"/>
    <mergeCell ref="A34:A38"/>
    <mergeCell ref="D15:F15"/>
    <mergeCell ref="C15:C16"/>
  </mergeCells>
  <conditionalFormatting sqref="I11 G10:H10 G6 K6 I7 C12 C10 C1:C2 E4:E5 J4 D6:D8 L4 L7 G12:H12">
    <cfRule type="expression" dxfId="9" priority="14">
      <formula>C1=""</formula>
    </cfRule>
  </conditionalFormatting>
  <conditionalFormatting sqref="C17:K32 N17:N32">
    <cfRule type="expression" dxfId="8" priority="9">
      <formula>$C17=""</formula>
    </cfRule>
  </conditionalFormatting>
  <conditionalFormatting sqref="E34 C36:C37">
    <cfRule type="expression" dxfId="7" priority="8">
      <formula>C34=""</formula>
    </cfRule>
  </conditionalFormatting>
  <conditionalFormatting sqref="E38">
    <cfRule type="expression" dxfId="6" priority="7">
      <formula>E38=""</formula>
    </cfRule>
  </conditionalFormatting>
  <conditionalFormatting sqref="K6">
    <cfRule type="expression" dxfId="5" priority="6">
      <formula>$K$6-$D$6&gt;=16</formula>
    </cfRule>
  </conditionalFormatting>
  <conditionalFormatting sqref="D35">
    <cfRule type="expression" dxfId="4" priority="1">
      <formula>D35=""</formula>
    </cfRule>
  </conditionalFormatting>
  <dataValidations count="5">
    <dataValidation type="list" allowBlank="1" showInputMessage="1" showErrorMessage="1" sqref="D17:F32">
      <formula1>"X"</formula1>
    </dataValidation>
    <dataValidation type="time" allowBlank="1" showInputMessage="1" showErrorMessage="1" sqref="G41:G55 G6">
      <formula1>0</formula1>
      <formula2>0.999305555555556</formula2>
    </dataValidation>
    <dataValidation type="date" operator="lessThanOrEqual" allowBlank="1" showInputMessage="1" showErrorMessage="1" sqref="G12:H12">
      <formula1>D6</formula1>
    </dataValidation>
    <dataValidation type="date" operator="lessThanOrEqual" allowBlank="1" showInputMessage="1" showErrorMessage="1" sqref="G10:H10">
      <formula1>D6</formula1>
    </dataValidation>
    <dataValidation type="date" allowBlank="1" showInputMessage="1" showErrorMessage="1" sqref="B42:B55">
      <formula1>$D$6</formula1>
      <formula2>$K$6</formula2>
    </dataValidation>
  </dataValidations>
  <printOptions horizontalCentered="1" verticalCentered="1"/>
  <pageMargins left="0.98425196850393704" right="0.39370078740157483" top="0.59055118110236227" bottom="0.19685039370078741" header="0.31496062992125984" footer="0.31496062992125984"/>
  <pageSetup paperSize="9" scale="7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E643200C-9A30-4F71-9669-1874B6E56754}">
            <xm:f>H40=Nastavení!$A$26</xm:f>
            <x14:dxf>
              <font>
                <b val="0"/>
                <i val="0"/>
                <strike/>
                <color rgb="FFFF0000"/>
              </font>
            </x14:dxf>
          </x14:cfRule>
          <xm:sqref>J40:J55</xm:sqref>
        </x14:conditionalFormatting>
        <x14:conditionalFormatting xmlns:xm="http://schemas.microsoft.com/office/excel/2006/main">
          <x14:cfRule type="expression" priority="10" id="{AD228F45-242E-425D-888F-7C98E2E7A7DA}">
            <xm:f>H40&lt;&gt;Nastavení!$A$26</xm:f>
            <x14:dxf>
              <font>
                <strike/>
                <color rgb="FFFF0000"/>
              </font>
            </x14:dxf>
          </x14:cfRule>
          <xm:sqref>I40:I55</xm:sqref>
        </x14:conditionalFormatting>
        <x14:conditionalFormatting xmlns:xm="http://schemas.microsoft.com/office/excel/2006/main">
          <x14:cfRule type="expression" priority="18" id="{A3C51E24-75B4-4702-8021-7621B9AD679B}">
            <xm:f>OR(AND($C17=Nastavení!$A$6,COUNTA($D17:$F17)=3),$C17=Nastavení!$A$5)</xm:f>
            <x14:dxf>
              <font>
                <b val="0"/>
                <i val="0"/>
                <strike/>
                <color rgb="FFFF0000"/>
              </font>
            </x14:dxf>
          </x14:cfRule>
          <xm:sqref>D17:F32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Nastavení!$A$22:$A$30</xm:f>
          </x14:formula1>
          <xm:sqref>H40:H55</xm:sqref>
        </x14:dataValidation>
        <x14:dataValidation type="list" allowBlank="1" showInputMessage="1" showErrorMessage="1">
          <x14:formula1>
            <xm:f>Nastavení!$B$11:$B$12</xm:f>
          </x14:formula1>
          <xm:sqref>C36</xm:sqref>
        </x14:dataValidation>
        <x14:dataValidation type="list" allowBlank="1" showInputMessage="1" showErrorMessage="1">
          <x14:formula1>
            <xm:f>Nastavení!$A$5:$A$8</xm:f>
          </x14:formula1>
          <xm:sqref>C17:C32</xm:sqref>
        </x14:dataValidation>
        <x14:dataValidation type="list" allowBlank="1" showInputMessage="1" showErrorMessage="1">
          <x14:formula1>
            <xm:f>Nastavení!$A$21:$A$30</xm:f>
          </x14:formula1>
          <xm:sqref>L7</xm:sqref>
        </x14:dataValidation>
        <x14:dataValidation type="list" allowBlank="1" showInputMessage="1" showErrorMessage="1">
          <x14:formula1>
            <xm:f>Nastavení!$B$15:$B$18</xm:f>
          </x14:formula1>
          <xm:sqref>C37:E37</xm:sqref>
        </x14:dataValidation>
        <x14:dataValidation type="date" allowBlank="1" showInputMessage="1" showErrorMessage="1">
          <x14:formula1>
            <xm:f>D6</xm:f>
          </x14:formula1>
          <x14:formula2>
            <xm:f>Nastavení!C1</xm:f>
          </x14:formula2>
          <xm:sqref>K6</xm:sqref>
        </x14:dataValidation>
        <x14:dataValidation type="date" allowBlank="1" showInputMessage="1" showErrorMessage="1">
          <x14:formula1>
            <xm:f>Nastavení!B1</xm:f>
          </x14:formula1>
          <x14:formula2>
            <xm:f>Nastavení!C1</xm:f>
          </x14:formula2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40"/>
  <sheetViews>
    <sheetView showGridLines="0" showRowColHeaders="0" workbookViewId="0">
      <selection activeCell="D5" sqref="D5"/>
    </sheetView>
  </sheetViews>
  <sheetFormatPr defaultColWidth="0" defaultRowHeight="14.4" zeroHeight="1" x14ac:dyDescent="0.3"/>
  <cols>
    <col min="1" max="1" width="7.88671875" customWidth="1"/>
    <col min="2" max="4" width="10.44140625" customWidth="1"/>
    <col min="5" max="5" width="4.6640625" customWidth="1"/>
    <col min="6" max="16384" width="9.109375" hidden="1"/>
  </cols>
  <sheetData>
    <row r="1" spans="1:5" x14ac:dyDescent="0.3">
      <c r="A1" s="13" t="s">
        <v>25</v>
      </c>
      <c r="B1" s="14">
        <v>44562</v>
      </c>
      <c r="C1" s="14">
        <v>44926</v>
      </c>
      <c r="D1" s="69" t="s">
        <v>125</v>
      </c>
    </row>
    <row r="2" spans="1:5" x14ac:dyDescent="0.3">
      <c r="B2" s="5"/>
      <c r="C2" s="5"/>
    </row>
    <row r="3" spans="1:5" x14ac:dyDescent="0.3">
      <c r="A3" s="256" t="s">
        <v>32</v>
      </c>
      <c r="B3" s="257"/>
      <c r="C3" s="257"/>
      <c r="D3" s="258"/>
    </row>
    <row r="4" spans="1:5" x14ac:dyDescent="0.3">
      <c r="A4" s="2" t="s">
        <v>120</v>
      </c>
      <c r="B4" s="2" t="s">
        <v>76</v>
      </c>
      <c r="C4" s="2" t="s">
        <v>77</v>
      </c>
      <c r="D4" s="2" t="s">
        <v>78</v>
      </c>
    </row>
    <row r="5" spans="1:5" x14ac:dyDescent="0.3">
      <c r="A5" s="2" t="s">
        <v>114</v>
      </c>
      <c r="B5" s="2">
        <v>0</v>
      </c>
      <c r="C5" s="2">
        <v>0</v>
      </c>
      <c r="D5" s="93">
        <v>0</v>
      </c>
    </row>
    <row r="6" spans="1:5" x14ac:dyDescent="0.3">
      <c r="A6" s="2" t="s">
        <v>108</v>
      </c>
      <c r="B6" s="2">
        <v>120</v>
      </c>
      <c r="C6" s="2">
        <v>142</v>
      </c>
      <c r="D6" s="93">
        <v>120</v>
      </c>
    </row>
    <row r="7" spans="1:5" x14ac:dyDescent="0.3">
      <c r="A7" s="2" t="s">
        <v>109</v>
      </c>
      <c r="B7" s="2">
        <v>181</v>
      </c>
      <c r="C7" s="2">
        <v>219</v>
      </c>
      <c r="D7" s="93">
        <v>181</v>
      </c>
    </row>
    <row r="8" spans="1:5" x14ac:dyDescent="0.3">
      <c r="A8" s="2" t="s">
        <v>20</v>
      </c>
      <c r="B8" s="2">
        <v>284</v>
      </c>
      <c r="C8" s="2">
        <v>340</v>
      </c>
      <c r="D8" s="93">
        <v>284</v>
      </c>
    </row>
    <row r="9" spans="1:5" x14ac:dyDescent="0.3"/>
    <row r="10" spans="1:5" x14ac:dyDescent="0.3">
      <c r="A10" s="256" t="s">
        <v>30</v>
      </c>
      <c r="B10" s="257"/>
      <c r="C10" s="257"/>
      <c r="D10" s="258"/>
    </row>
    <row r="11" spans="1:5" x14ac:dyDescent="0.3">
      <c r="A11" s="15">
        <v>4.7</v>
      </c>
      <c r="B11" s="12" t="s">
        <v>57</v>
      </c>
      <c r="C11" s="12"/>
      <c r="D11" s="12"/>
      <c r="E11" s="9"/>
    </row>
    <row r="12" spans="1:5" x14ac:dyDescent="0.3">
      <c r="A12" s="15">
        <v>1.3</v>
      </c>
      <c r="B12" s="12" t="s">
        <v>56</v>
      </c>
      <c r="C12" s="12"/>
      <c r="D12" s="12"/>
      <c r="E12" s="9"/>
    </row>
    <row r="13" spans="1:5" x14ac:dyDescent="0.3"/>
    <row r="14" spans="1:5" x14ac:dyDescent="0.3">
      <c r="A14" s="13" t="s">
        <v>31</v>
      </c>
      <c r="B14" s="1"/>
      <c r="C14" s="1"/>
      <c r="D14" s="1"/>
    </row>
    <row r="15" spans="1:5" x14ac:dyDescent="0.3">
      <c r="A15" s="19">
        <v>44.5</v>
      </c>
      <c r="B15" s="12" t="s">
        <v>58</v>
      </c>
      <c r="C15" s="12"/>
      <c r="D15" s="12"/>
      <c r="E15" s="9"/>
    </row>
    <row r="16" spans="1:5" x14ac:dyDescent="0.3">
      <c r="A16" s="19">
        <v>51.4</v>
      </c>
      <c r="B16" s="12" t="s">
        <v>59</v>
      </c>
      <c r="C16" s="12"/>
      <c r="D16" s="12"/>
      <c r="E16" s="9"/>
    </row>
    <row r="17" spans="1:5" x14ac:dyDescent="0.3">
      <c r="A17" s="19">
        <v>47.1</v>
      </c>
      <c r="B17" s="16" t="s">
        <v>60</v>
      </c>
      <c r="C17" s="17"/>
      <c r="D17" s="18"/>
      <c r="E17" s="9"/>
    </row>
    <row r="18" spans="1:5" x14ac:dyDescent="0.3">
      <c r="A18" s="19">
        <v>6</v>
      </c>
      <c r="B18" s="16" t="s">
        <v>122</v>
      </c>
      <c r="C18" s="17"/>
      <c r="D18" s="18"/>
      <c r="E18" s="9"/>
    </row>
    <row r="19" spans="1:5" x14ac:dyDescent="0.3">
      <c r="A19" s="90"/>
      <c r="B19" s="91"/>
      <c r="C19" s="91"/>
      <c r="D19" s="91"/>
      <c r="E19" s="9"/>
    </row>
    <row r="20" spans="1:5" x14ac:dyDescent="0.3">
      <c r="A20" s="259" t="s">
        <v>65</v>
      </c>
      <c r="B20" s="259"/>
      <c r="C20" s="259"/>
      <c r="D20" s="8"/>
      <c r="E20" s="8"/>
    </row>
    <row r="21" spans="1:5" x14ac:dyDescent="0.3">
      <c r="A21" s="92" t="s">
        <v>118</v>
      </c>
      <c r="B21" s="92" t="s">
        <v>119</v>
      </c>
      <c r="C21" s="92"/>
      <c r="D21" s="8"/>
      <c r="E21" s="8"/>
    </row>
    <row r="22" spans="1:5" x14ac:dyDescent="0.3">
      <c r="A22" s="1" t="s">
        <v>37</v>
      </c>
      <c r="B22" s="166" t="s">
        <v>38</v>
      </c>
      <c r="C22" s="166"/>
      <c r="D22" s="8"/>
      <c r="E22" s="8"/>
    </row>
    <row r="23" spans="1:5" x14ac:dyDescent="0.3">
      <c r="A23" s="1" t="s">
        <v>39</v>
      </c>
      <c r="B23" s="166" t="s">
        <v>40</v>
      </c>
      <c r="C23" s="166"/>
      <c r="D23" s="8"/>
      <c r="E23" s="8"/>
    </row>
    <row r="24" spans="1:5" x14ac:dyDescent="0.3">
      <c r="A24" s="1" t="s">
        <v>41</v>
      </c>
      <c r="B24" s="166" t="s">
        <v>42</v>
      </c>
      <c r="C24" s="166"/>
      <c r="D24" s="8"/>
      <c r="E24" s="8"/>
    </row>
    <row r="25" spans="1:5" x14ac:dyDescent="0.3">
      <c r="A25" s="1" t="s">
        <v>43</v>
      </c>
      <c r="B25" s="166" t="s">
        <v>44</v>
      </c>
      <c r="C25" s="166"/>
      <c r="D25" s="8"/>
      <c r="E25" s="8"/>
    </row>
    <row r="26" spans="1:5" x14ac:dyDescent="0.3">
      <c r="A26" s="1" t="s">
        <v>45</v>
      </c>
      <c r="B26" s="166" t="s">
        <v>46</v>
      </c>
      <c r="C26" s="166"/>
      <c r="D26" s="8"/>
      <c r="E26" s="8"/>
    </row>
    <row r="27" spans="1:5" x14ac:dyDescent="0.3">
      <c r="A27" s="1" t="s">
        <v>47</v>
      </c>
      <c r="B27" s="166" t="s">
        <v>48</v>
      </c>
      <c r="C27" s="166"/>
      <c r="D27" s="8"/>
      <c r="E27" s="8"/>
    </row>
    <row r="28" spans="1:5" x14ac:dyDescent="0.3">
      <c r="A28" s="1" t="s">
        <v>49</v>
      </c>
      <c r="B28" s="166" t="s">
        <v>50</v>
      </c>
      <c r="C28" s="166"/>
      <c r="D28" s="8"/>
      <c r="E28" s="8"/>
    </row>
    <row r="29" spans="1:5" x14ac:dyDescent="0.3">
      <c r="A29" s="1" t="s">
        <v>51</v>
      </c>
      <c r="B29" s="166" t="s">
        <v>52</v>
      </c>
      <c r="C29" s="166"/>
      <c r="D29" s="8"/>
      <c r="E29" s="8"/>
    </row>
    <row r="30" spans="1:5" x14ac:dyDescent="0.3">
      <c r="A30" s="1" t="s">
        <v>53</v>
      </c>
      <c r="B30" s="166" t="s">
        <v>94</v>
      </c>
      <c r="C30" s="166"/>
      <c r="D30" s="8"/>
      <c r="E30" s="8"/>
    </row>
    <row r="31" spans="1:5" x14ac:dyDescent="0.3">
      <c r="A31" s="6"/>
      <c r="B31" s="8"/>
      <c r="C31" s="8"/>
      <c r="D31" s="8"/>
      <c r="E31" s="8"/>
    </row>
    <row r="32" spans="1:5" hidden="1" x14ac:dyDescent="0.3">
      <c r="A32" s="6"/>
      <c r="B32" s="8"/>
      <c r="C32" s="8"/>
      <c r="D32" s="8"/>
      <c r="E32" s="8"/>
    </row>
    <row r="33" spans="1:5" hidden="1" x14ac:dyDescent="0.3">
      <c r="A33" s="6"/>
      <c r="B33" s="8"/>
      <c r="C33" s="8"/>
      <c r="D33" s="8"/>
      <c r="E33" s="8"/>
    </row>
    <row r="34" spans="1:5" hidden="1" x14ac:dyDescent="0.3"/>
    <row r="35" spans="1:5" hidden="1" x14ac:dyDescent="0.3"/>
    <row r="36" spans="1:5" hidden="1" x14ac:dyDescent="0.3"/>
    <row r="37" spans="1:5" hidden="1" x14ac:dyDescent="0.3"/>
    <row r="38" spans="1:5" hidden="1" x14ac:dyDescent="0.3"/>
    <row r="39" spans="1:5" hidden="1" x14ac:dyDescent="0.3"/>
    <row r="40" spans="1:5" hidden="1" x14ac:dyDescent="0.3"/>
  </sheetData>
  <sheetProtection algorithmName="SHA-512" hashValue="Dj6S3jpwfPZk+zm/3EWzcK5EG7orauAPfl7ETSXhWwQzWY14SykBOXRR/kPBd9uwPbjlxMUvJh49IPdHhJ5r4w==" saltValue="O4f26gajPpoj5zSudYv35g==" spinCount="100000" sheet="1" selectLockedCells="1"/>
  <sortState ref="A10:B11">
    <sortCondition descending="1" ref="A10:A11"/>
  </sortState>
  <mergeCells count="12">
    <mergeCell ref="B24:C24"/>
    <mergeCell ref="B30:C30"/>
    <mergeCell ref="B25:C25"/>
    <mergeCell ref="B26:C26"/>
    <mergeCell ref="B27:C27"/>
    <mergeCell ref="B28:C28"/>
    <mergeCell ref="B29:C29"/>
    <mergeCell ref="A3:D3"/>
    <mergeCell ref="A10:D10"/>
    <mergeCell ref="B22:C22"/>
    <mergeCell ref="B23:C23"/>
    <mergeCell ref="A20:C20"/>
  </mergeCells>
  <conditionalFormatting sqref="D6:D8">
    <cfRule type="expression" dxfId="0" priority="1">
      <formula>D6=""</formula>
    </cfRule>
  </conditionalFormatting>
  <dataValidations count="2">
    <dataValidation type="decimal" allowBlank="1" showInputMessage="1" showErrorMessage="1" sqref="D6:D8">
      <formula1>B6</formula1>
      <formula2>C6</formula2>
    </dataValidation>
    <dataValidation type="decimal" allowBlank="1" showInputMessage="1" showErrorMessage="1" sqref="D5">
      <formula1>B5</formula1>
      <formula2>C6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Cestovní příkaz krátkodobý</vt:lpstr>
      <vt:lpstr>Cestovní příkaz</vt:lpstr>
      <vt:lpstr>Nastavení</vt:lpstr>
      <vt:lpstr>'Cestovní příkaz'!Oblast_tisku</vt:lpstr>
      <vt:lpstr>'Cestovní příkaz krátkodobý'!Oblast_tisku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Cestovní příkaz ČR</dc:title>
  <dc:subject>Formulář</dc:subject>
  <dc:creator/>
  <cp:lastModifiedBy/>
  <dcterms:created xsi:type="dcterms:W3CDTF">2015-06-05T18:19:34Z</dcterms:created>
  <dcterms:modified xsi:type="dcterms:W3CDTF">2022-08-20T09:01:45Z</dcterms:modified>
</cp:coreProperties>
</file>